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mariamajno/Dropbox/CdA ASSEMBLEE SONG/ASSEMBLEA SONG 2021 22 dicembre 2021/"/>
    </mc:Choice>
  </mc:AlternateContent>
  <xr:revisionPtr revIDLastSave="0" documentId="13_ncr:1_{65FA696D-DD22-D44A-9CBD-3933D1704DFB}" xr6:coauthVersionLast="47" xr6:coauthVersionMax="47" xr10:uidLastSave="{00000000-0000-0000-0000-000000000000}"/>
  <bookViews>
    <workbookView xWindow="0" yWindow="460" windowWidth="16660" windowHeight="11920" xr2:uid="{00000000-000D-0000-FFFF-FFFF00000000}"/>
  </bookViews>
  <sheets>
    <sheet name="Stato Patrimoniale" sheetId="2" r:id="rId1"/>
    <sheet name="Rendiconto Gestionale" sheetId="1" r:id="rId2"/>
  </sheets>
  <definedNames>
    <definedName name="_xlnm.Print_Area" localSheetId="1">'Rendiconto Gestionale'!$A$1:$H$112</definedName>
    <definedName name="_xlnm.Print_Area" localSheetId="0">'Stato Patrimoniale'!$A$1:$C$62</definedName>
    <definedName name="_xlnm.Print_Titles" localSheetId="1">'Rendiconto Gestionale'!$7:$7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5" i="1" l="1"/>
  <c r="C81" i="1"/>
  <c r="C82" i="1"/>
  <c r="B45" i="2"/>
  <c r="B48" i="2" l="1"/>
  <c r="C48" i="2"/>
  <c r="B60" i="2"/>
  <c r="B27" i="2"/>
  <c r="B54" i="2"/>
  <c r="C54" i="2"/>
  <c r="B30" i="2"/>
  <c r="B29" i="2"/>
  <c r="B31" i="2" s="1"/>
  <c r="B15" i="2"/>
  <c r="B57" i="1"/>
  <c r="C27" i="1"/>
  <c r="C29" i="1"/>
  <c r="C28" i="1"/>
  <c r="C21" i="1"/>
  <c r="C26" i="1"/>
  <c r="C22" i="1"/>
  <c r="C80" i="1"/>
  <c r="C93" i="1"/>
  <c r="C97" i="1"/>
  <c r="C20" i="1" l="1"/>
  <c r="C106" i="1"/>
  <c r="B32" i="2"/>
  <c r="B37" i="2" s="1"/>
  <c r="B62" i="2"/>
  <c r="C15" i="2"/>
  <c r="B44" i="1" l="1"/>
  <c r="G57" i="1" l="1"/>
  <c r="H66" i="1" l="1"/>
  <c r="H57" i="1"/>
  <c r="H58" i="1" s="1"/>
  <c r="H49" i="1"/>
  <c r="H44" i="1"/>
  <c r="C60" i="2"/>
  <c r="C31" i="2"/>
  <c r="C27" i="2"/>
  <c r="G106" i="1"/>
  <c r="G66" i="1"/>
  <c r="G44" i="1"/>
  <c r="H107" i="1" l="1"/>
  <c r="H67" i="1"/>
  <c r="C32" i="2"/>
  <c r="C37" i="2" s="1"/>
  <c r="C62" i="2"/>
  <c r="B106" i="1"/>
  <c r="B66" i="1"/>
  <c r="G67" i="1" s="1"/>
  <c r="G49" i="1"/>
  <c r="G45" i="1"/>
  <c r="G58" i="1" l="1"/>
  <c r="B107" i="1"/>
  <c r="G107" i="1"/>
  <c r="G108" i="1" l="1"/>
  <c r="G112" i="1" s="1"/>
  <c r="C44" i="1"/>
  <c r="C107" i="1" l="1"/>
  <c r="H108" i="1" s="1"/>
  <c r="H112" i="1" s="1"/>
  <c r="H45" i="1"/>
</calcChain>
</file>

<file path=xl/sharedStrings.xml><?xml version="1.0" encoding="utf-8"?>
<sst xmlns="http://schemas.openxmlformats.org/spreadsheetml/2006/main" count="199" uniqueCount="154">
  <si>
    <t>ONERI E COSTI</t>
  </si>
  <si>
    <t>PROVENTI E RICAVI</t>
  </si>
  <si>
    <t>A) Costi e oneri da attività di
interesse generale</t>
  </si>
  <si>
    <t>A) Ricavi, rendite e proventi da attività di
interesse generale</t>
  </si>
  <si>
    <t>1) Materie prime, sussidiarie, di
    consumo e di merci</t>
  </si>
  <si>
    <t>1) Proventi da quote associative e apporti dei fondatori</t>
  </si>
  <si>
    <t xml:space="preserve">  1.1. Materiali didattico e di consumo</t>
  </si>
  <si>
    <t>2) Proventi degli associati per attività mutuali</t>
  </si>
  <si>
    <t xml:space="preserve">  1.2. Cancelleria &amp; tipografia</t>
  </si>
  <si>
    <t>3) Ricavi per prestazioni e cessioni ad associati e fondatori</t>
  </si>
  <si>
    <t xml:space="preserve">  1.3. Valori bollati e postali</t>
  </si>
  <si>
    <t>4) Erogazioni liberali</t>
  </si>
  <si>
    <t xml:space="preserve">  1.4. Ristoranti, hotel, bar, rinfreschi</t>
  </si>
  <si>
    <t>5) Proventi del 5 ‰</t>
  </si>
  <si>
    <t xml:space="preserve">  1.5. Strumenti, mobili, arredi e
        attrezzatura minuta</t>
  </si>
  <si>
    <t>6) Contributi da soggetti privati</t>
  </si>
  <si>
    <t xml:space="preserve">  1.6. Materiali: manutenzione altri beni</t>
  </si>
  <si>
    <t>7) Ricavi per prestazioni e cessioni a terzi</t>
  </si>
  <si>
    <t xml:space="preserve">  1.7. Adeguamento e sanificazione
        per contenim. COVID</t>
  </si>
  <si>
    <t>8) Contributi da enti pubblici</t>
  </si>
  <si>
    <t xml:space="preserve">  1.8. Spese rappresentanza</t>
  </si>
  <si>
    <t>9) Proventi da contratti con enti pubblici</t>
  </si>
  <si>
    <t>2) Servizi</t>
  </si>
  <si>
    <t>10) Altri ricavi, rendite e proventi</t>
  </si>
  <si>
    <t xml:space="preserve">  2.1. Spese per struttura (telefoniche, sito
         /dominio, elettriche, riscaldamento)</t>
  </si>
  <si>
    <t xml:space="preserve">  2.2. Trasporti &amp; Viaggi</t>
  </si>
  <si>
    <t xml:space="preserve">  2.3. Spese per consulenze
        tecnico - gestionali</t>
  </si>
  <si>
    <t xml:space="preserve">  2.4. Adeguamento e sanificazione
        per contenim. COVID</t>
  </si>
  <si>
    <t xml:space="preserve">  2.5. SIAE</t>
  </si>
  <si>
    <t xml:space="preserve">  2.6. Trasporti  &amp; Accordatura strumenti</t>
  </si>
  <si>
    <t xml:space="preserve">  2.7. Assicurazioni</t>
  </si>
  <si>
    <t xml:space="preserve">  2.8. Spese amministrative varie e Tributi</t>
  </si>
  <si>
    <t xml:space="preserve">  2.9. Manutenzione strumenti, impianti,
        attrezzature e altri beni</t>
  </si>
  <si>
    <t>3) Godimento beni di terzi</t>
  </si>
  <si>
    <t xml:space="preserve">  3.1. Affitti</t>
  </si>
  <si>
    <t xml:space="preserve">  3.2. Noleggi</t>
  </si>
  <si>
    <t>4) Personale</t>
  </si>
  <si>
    <t xml:space="preserve">  4.1. Personale dipendente e assimilato</t>
  </si>
  <si>
    <t xml:space="preserve">  4.2. Personale autonomo e collaboratori</t>
  </si>
  <si>
    <t>5) Ammortamenti</t>
  </si>
  <si>
    <t>6) Accantonamenti per rischi ed oneri</t>
  </si>
  <si>
    <t>7) Oneri diversi di gestione</t>
  </si>
  <si>
    <t xml:space="preserve">  7.1. Imposte e tasse</t>
  </si>
  <si>
    <t xml:space="preserve">  7.2. Sussidi, contributi e erogazioni a terzi</t>
  </si>
  <si>
    <t xml:space="preserve">  7.3. Trasferimenti a
        strutture superiori/inferiori</t>
  </si>
  <si>
    <t xml:space="preserve">  7.4. Arrotondamenti, abbuoni,
        sopravvenienze</t>
  </si>
  <si>
    <t>8) Rimanenze iniziali</t>
  </si>
  <si>
    <t>TOTALE A)</t>
  </si>
  <si>
    <t>Avanzo/disavanzo attività di interesse generale</t>
  </si>
  <si>
    <t>B) Costi e oneri da attività diverse</t>
  </si>
  <si>
    <t>B) Ricavi, rendite e proventi da attività diverse</t>
  </si>
  <si>
    <t>TOTALE B)</t>
  </si>
  <si>
    <t>Avanzo/disavanzo attività diverse</t>
  </si>
  <si>
    <t>C) Costi e oneri da attività di
raccolta fondi</t>
  </si>
  <si>
    <t>C) Ricavi, rendite e proventi da attività di
raccolta fondi</t>
  </si>
  <si>
    <t>1) Oneri per raccolte fondi abituali</t>
  </si>
  <si>
    <t>1) Proventi da raccolte fondi abituali</t>
  </si>
  <si>
    <t>2) Oneri raccolte fondi occasionali</t>
  </si>
  <si>
    <t>2) Proventi da raccolte fondi occasionali</t>
  </si>
  <si>
    <t>3) Altri oneri</t>
  </si>
  <si>
    <t>3) Altri proventi</t>
  </si>
  <si>
    <t>TOTALE C)</t>
  </si>
  <si>
    <t>Avanzo/disavanzo attività di raccolta fondi</t>
  </si>
  <si>
    <t>D) Costi e oneri da
attività finanziarie e patrimoniali</t>
  </si>
  <si>
    <t>D) Ricavi, rendite e proventi da
attività finanziarie e patrimoniali</t>
  </si>
  <si>
    <t>1) Su rapporti bancari</t>
  </si>
  <si>
    <t>1) Depositi bancari</t>
  </si>
  <si>
    <t>TOTALE D)</t>
  </si>
  <si>
    <t>Avanzo/disavanzo attività finanziarie e patrimoniali</t>
  </si>
  <si>
    <t>E) Costi e oneri di supporto generale</t>
  </si>
  <si>
    <t>E) Proventi di supporto generale</t>
  </si>
  <si>
    <t>1) Proventi da distacco del personale</t>
  </si>
  <si>
    <t>2) Altri proventi di supporto generale</t>
  </si>
  <si>
    <t>TOTALE E)</t>
  </si>
  <si>
    <t>TOTALE ONERI E COSTI</t>
  </si>
  <si>
    <t>TOTALE PROVENTI E RICAVI</t>
  </si>
  <si>
    <t>Avanzo/disavanzo d'esercizio prima delle imposte</t>
  </si>
  <si>
    <t>Imposte</t>
  </si>
  <si>
    <t>IRES</t>
  </si>
  <si>
    <t>IRAP</t>
  </si>
  <si>
    <t>Avanzo/disavanzo d'esercizio</t>
  </si>
  <si>
    <t>STATO PATRIMONIALE</t>
  </si>
  <si>
    <t>ATTIVO</t>
  </si>
  <si>
    <t>B) IMMOBILIZZAZIONI</t>
  </si>
  <si>
    <t>II Immobilizzazioni materiali</t>
  </si>
  <si>
    <t xml:space="preserve">   4) Altri beni</t>
  </si>
  <si>
    <t>TOTALE IMMOBILIZZAZIONI (B)</t>
  </si>
  <si>
    <t>C) ATTIVO CIRCOLANTE</t>
  </si>
  <si>
    <t>II CREDITI</t>
  </si>
  <si>
    <t xml:space="preserve">   1) verso utenti e clienti</t>
  </si>
  <si>
    <t xml:space="preserve">   3) verso enti pubblici</t>
  </si>
  <si>
    <t xml:space="preserve">   4) verso soggetti privati per contributi</t>
  </si>
  <si>
    <t xml:space="preserve">   6) verso altri enti del Terzo settore</t>
  </si>
  <si>
    <t xml:space="preserve">   9) Crediti tributari:</t>
  </si>
  <si>
    <t xml:space="preserve">   10) da 5 per mille</t>
  </si>
  <si>
    <t xml:space="preserve">TOTALE </t>
  </si>
  <si>
    <t>IV DISPONIBILITÀ LIQUIDE</t>
  </si>
  <si>
    <t xml:space="preserve">   1) Depositi bancari e postali</t>
  </si>
  <si>
    <t>TOTALE</t>
  </si>
  <si>
    <t>TOTALE ATTIVO CIRCOLANTE (C)</t>
  </si>
  <si>
    <t>D) RATEI E RISCONTI</t>
  </si>
  <si>
    <t xml:space="preserve">       Risconti attivi</t>
  </si>
  <si>
    <t>TOTALE RATEI E RISCONTI (D)</t>
  </si>
  <si>
    <t>TOTALE ATTIVO</t>
  </si>
  <si>
    <t>PASSIVO</t>
  </si>
  <si>
    <t>A) PATRIMONIO NETTO</t>
  </si>
  <si>
    <t>II PATRIMONIO VINCOLATO</t>
  </si>
  <si>
    <t xml:space="preserve">   2) Riserve vincolate per decisione degli organi istituzionali</t>
  </si>
  <si>
    <t>III PATRIMONIO LIBERO</t>
  </si>
  <si>
    <t xml:space="preserve">   1) Riserve di utili o avanzi di gestione</t>
  </si>
  <si>
    <t>TOTALE PATRIMONIO NETTO (A)</t>
  </si>
  <si>
    <t>D) DEBITI</t>
  </si>
  <si>
    <t xml:space="preserve">   6) Acconti da Soci</t>
  </si>
  <si>
    <t xml:space="preserve">   7) Debiti verso fornitori</t>
  </si>
  <si>
    <t xml:space="preserve">   10) Debiti verso I.P.S.S (es. INAIL)</t>
  </si>
  <si>
    <t>TOTALE DEBITI (D)</t>
  </si>
  <si>
    <t>RATEI E RISCONTI PASSIVI (E)</t>
  </si>
  <si>
    <t>TOTALE PASSIVO</t>
  </si>
  <si>
    <t>6) Altri oneri</t>
  </si>
  <si>
    <t xml:space="preserve">  6.1. Ritenuta su deposito bancario</t>
  </si>
  <si>
    <t xml:space="preserve">  1.1. Deposito su conto corrente</t>
  </si>
  <si>
    <t xml:space="preserve">  2.6. Trasporti &amp; Accordatura strumenti</t>
  </si>
  <si>
    <t>11) verso altri</t>
  </si>
  <si>
    <t>I Immobilizzazioni immateriali</t>
  </si>
  <si>
    <t xml:space="preserve">   12) Debiti verso dipendenti collaboratori</t>
  </si>
  <si>
    <t xml:space="preserve">   11) Debiti versi INPS</t>
  </si>
  <si>
    <t xml:space="preserve">   13) Debiti verso altri</t>
  </si>
  <si>
    <t>C) TRATTAMENTO FINE RAPPORTO</t>
  </si>
  <si>
    <t>IV AVANZO D'ESERCIZIO</t>
  </si>
  <si>
    <t>01/09/2019 - 31/08/2020</t>
  </si>
  <si>
    <t>ASSOCIAZIONE SONG ONLUS</t>
  </si>
  <si>
    <t>Sede: Milano - Corso Magenta, 42</t>
  </si>
  <si>
    <t>Codice fiscale: 97604650156</t>
  </si>
  <si>
    <t xml:space="preserve">   2) Costi ricerca e sviluppo</t>
  </si>
  <si>
    <t xml:space="preserve">   4) Concessioni, licenze marchi e diritti simili</t>
  </si>
  <si>
    <t xml:space="preserve">   2) verso liberalità da ricevere</t>
  </si>
  <si>
    <t xml:space="preserve">  2.10. Pulizie</t>
  </si>
  <si>
    <t xml:space="preserve">    9.1. Crediti verso I.P.S.S (es. INAIL)</t>
  </si>
  <si>
    <t xml:space="preserve">   2) Denaro e valori in cassa</t>
  </si>
  <si>
    <t xml:space="preserve">       Rateo attivo </t>
  </si>
  <si>
    <t xml:space="preserve">   9) Debiti tributari</t>
  </si>
  <si>
    <t>RENDICONTO GESTIONALE al 31/08/2021</t>
  </si>
  <si>
    <t>01/09/2020 - 31/08/2021</t>
  </si>
  <si>
    <t xml:space="preserve">  2.1. Suoniamole al Covid</t>
  </si>
  <si>
    <t xml:space="preserve">  3.1. Altri oneri</t>
  </si>
  <si>
    <t xml:space="preserve">  3.2. Personale autonomo e collaboratori</t>
  </si>
  <si>
    <t xml:space="preserve">  1.1. Su conto corrente</t>
  </si>
  <si>
    <t xml:space="preserve">  1.2. Su carta di credito</t>
  </si>
  <si>
    <t xml:space="preserve">  1.3. Su PayPal</t>
  </si>
  <si>
    <t xml:space="preserve">  1.9. Matriale pulizia</t>
  </si>
  <si>
    <t xml:space="preserve">  2.11. Spese condominiali</t>
  </si>
  <si>
    <t xml:space="preserve">  4.4. Accantonamento TFR</t>
  </si>
  <si>
    <t xml:space="preserve">  4.3. Contributi dipendenti</t>
  </si>
  <si>
    <t xml:space="preserve">   2) Fondo di donazione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</si>
</sst>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0_ ;[Red]\-0.00\ "/>
    <numFmt numFmtId="166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2"/>
      <name val="Bookman Old Style"/>
      <family val="1"/>
    </font>
    <font>
      <sz val="9"/>
      <name val="Bookman Old Style"/>
      <family val="1"/>
    </font>
    <font>
      <b/>
      <sz val="10"/>
      <name val="Bookman Old Style"/>
      <family val="1"/>
    </font>
    <font>
      <b/>
      <i/>
      <sz val="9"/>
      <name val="Bookman Old Style"/>
      <family val="1"/>
    </font>
    <font>
      <b/>
      <sz val="9"/>
      <name val="Bookman Old Style"/>
      <family val="1"/>
    </font>
    <font>
      <sz val="10"/>
      <name val="Bookman Old Style"/>
      <family val="1"/>
    </font>
    <font>
      <sz val="10"/>
      <color indexed="12"/>
      <name val="Bookman Old Style"/>
      <family val="1"/>
    </font>
    <font>
      <sz val="10"/>
      <color indexed="14"/>
      <name val="Bookman Old Style"/>
      <family val="1"/>
    </font>
    <font>
      <sz val="11"/>
      <name val="Calibri"/>
      <family val="2"/>
      <scheme val="minor"/>
    </font>
    <font>
      <sz val="10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142">
    <xf numFmtId="0" fontId="0" fillId="0" borderId="0" xfId="0"/>
    <xf numFmtId="165" fontId="2" fillId="0" borderId="0" xfId="0" applyNumberFormat="1" applyFont="1" applyBorder="1" applyAlignment="1">
      <alignment vertical="center"/>
    </xf>
    <xf numFmtId="165" fontId="4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/>
    <xf numFmtId="165" fontId="2" fillId="0" borderId="0" xfId="0" applyNumberFormat="1" applyFont="1" applyFill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/>
    </xf>
    <xf numFmtId="165" fontId="2" fillId="0" borderId="0" xfId="0" applyNumberFormat="1" applyFont="1" applyBorder="1"/>
    <xf numFmtId="165" fontId="6" fillId="0" borderId="0" xfId="0" applyNumberFormat="1" applyFont="1" applyFill="1" applyBorder="1"/>
    <xf numFmtId="165" fontId="7" fillId="0" borderId="0" xfId="0" applyNumberFormat="1" applyFont="1" applyFill="1" applyBorder="1"/>
    <xf numFmtId="165" fontId="8" fillId="0" borderId="0" xfId="0" applyNumberFormat="1" applyFont="1" applyFill="1" applyBorder="1"/>
    <xf numFmtId="166" fontId="6" fillId="0" borderId="0" xfId="0" applyNumberFormat="1" applyFont="1" applyFill="1" applyBorder="1"/>
    <xf numFmtId="2" fontId="2" fillId="0" borderId="0" xfId="0" applyNumberFormat="1" applyFont="1" applyFill="1" applyBorder="1" applyAlignment="1">
      <alignment horizontal="left" vertical="center" wrapText="1"/>
    </xf>
    <xf numFmtId="2" fontId="5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165" fontId="5" fillId="0" borderId="0" xfId="0" applyNumberFormat="1" applyFont="1" applyFill="1" applyBorder="1"/>
    <xf numFmtId="165" fontId="2" fillId="0" borderId="0" xfId="0" applyNumberFormat="1" applyFont="1" applyFill="1" applyBorder="1" applyAlignment="1">
      <alignment vertical="center"/>
    </xf>
    <xf numFmtId="165" fontId="5" fillId="0" borderId="0" xfId="0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/>
    </xf>
    <xf numFmtId="2" fontId="5" fillId="0" borderId="2" xfId="0" applyNumberFormat="1" applyFont="1" applyFill="1" applyBorder="1" applyAlignment="1">
      <alignment horizontal="righ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4" fontId="9" fillId="0" borderId="0" xfId="0" applyNumberFormat="1" applyFont="1" applyBorder="1" applyAlignment="1">
      <alignment horizontal="right"/>
    </xf>
    <xf numFmtId="165" fontId="5" fillId="0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 vertical="center"/>
    </xf>
    <xf numFmtId="4" fontId="5" fillId="0" borderId="2" xfId="0" applyNumberFormat="1" applyFont="1" applyFill="1" applyBorder="1" applyAlignment="1">
      <alignment horizontal="right"/>
    </xf>
    <xf numFmtId="165" fontId="6" fillId="0" borderId="5" xfId="0" applyNumberFormat="1" applyFont="1" applyFill="1" applyBorder="1"/>
    <xf numFmtId="165" fontId="3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/>
    <xf numFmtId="165" fontId="3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/>
    <xf numFmtId="165" fontId="3" fillId="0" borderId="2" xfId="0" applyNumberFormat="1" applyFont="1" applyFill="1" applyBorder="1" applyAlignment="1">
      <alignment horizontal="center"/>
    </xf>
    <xf numFmtId="166" fontId="6" fillId="0" borderId="5" xfId="0" applyNumberFormat="1" applyFont="1" applyFill="1" applyBorder="1"/>
    <xf numFmtId="166" fontId="6" fillId="0" borderId="8" xfId="0" applyNumberFormat="1" applyFont="1" applyFill="1" applyBorder="1"/>
    <xf numFmtId="166" fontId="6" fillId="0" borderId="7" xfId="0" applyNumberFormat="1" applyFont="1" applyFill="1" applyBorder="1"/>
    <xf numFmtId="166" fontId="3" fillId="0" borderId="7" xfId="0" applyNumberFormat="1" applyFont="1" applyFill="1" applyBorder="1" applyAlignment="1">
      <alignment horizontal="right"/>
    </xf>
    <xf numFmtId="165" fontId="6" fillId="0" borderId="7" xfId="0" applyNumberFormat="1" applyFont="1" applyFill="1" applyBorder="1"/>
    <xf numFmtId="166" fontId="3" fillId="0" borderId="8" xfId="0" applyNumberFormat="1" applyFont="1" applyFill="1" applyBorder="1" applyAlignment="1">
      <alignment horizontal="right"/>
    </xf>
    <xf numFmtId="4" fontId="0" fillId="0" borderId="7" xfId="0" applyNumberFormat="1" applyBorder="1"/>
    <xf numFmtId="14" fontId="3" fillId="0" borderId="2" xfId="0" applyNumberFormat="1" applyFont="1" applyFill="1" applyBorder="1" applyAlignment="1">
      <alignment horizont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vertical="center"/>
    </xf>
    <xf numFmtId="14" fontId="3" fillId="0" borderId="8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166" fontId="3" fillId="0" borderId="7" xfId="0" applyNumberFormat="1" applyFont="1" applyFill="1" applyBorder="1"/>
    <xf numFmtId="166" fontId="6" fillId="0" borderId="9" xfId="0" applyNumberFormat="1" applyFont="1" applyFill="1" applyBorder="1"/>
    <xf numFmtId="165" fontId="3" fillId="0" borderId="5" xfId="0" applyNumberFormat="1" applyFont="1" applyFill="1" applyBorder="1" applyAlignment="1">
      <alignment horizontal="left"/>
    </xf>
    <xf numFmtId="166" fontId="3" fillId="0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165" fontId="6" fillId="0" borderId="5" xfId="0" applyNumberFormat="1" applyFont="1" applyFill="1" applyBorder="1" applyAlignment="1"/>
    <xf numFmtId="166" fontId="6" fillId="0" borderId="3" xfId="0" applyNumberFormat="1" applyFont="1" applyFill="1" applyBorder="1"/>
    <xf numFmtId="165" fontId="3" fillId="0" borderId="2" xfId="0" applyNumberFormat="1" applyFont="1" applyFill="1" applyBorder="1" applyAlignment="1">
      <alignment horizontal="left"/>
    </xf>
    <xf numFmtId="0" fontId="0" fillId="0" borderId="9" xfId="0" applyBorder="1"/>
    <xf numFmtId="4" fontId="3" fillId="0" borderId="7" xfId="0" applyNumberFormat="1" applyFont="1" applyBorder="1" applyAlignment="1">
      <alignment horizontal="right" vertical="center"/>
    </xf>
    <xf numFmtId="4" fontId="5" fillId="0" borderId="7" xfId="0" applyNumberFormat="1" applyFont="1" applyFill="1" applyBorder="1" applyAlignment="1">
      <alignment horizontal="right"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4" fontId="5" fillId="0" borderId="7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/>
    </xf>
    <xf numFmtId="0" fontId="0" fillId="0" borderId="7" xfId="0" applyBorder="1"/>
    <xf numFmtId="4" fontId="2" fillId="0" borderId="7" xfId="0" applyNumberFormat="1" applyFont="1" applyFill="1" applyBorder="1" applyAlignment="1">
      <alignment horizontal="right" vertical="center"/>
    </xf>
    <xf numFmtId="0" fontId="0" fillId="0" borderId="0" xfId="0" applyBorder="1"/>
    <xf numFmtId="4" fontId="3" fillId="0" borderId="13" xfId="0" applyNumberFormat="1" applyFont="1" applyBorder="1" applyAlignment="1">
      <alignment horizontal="right" vertical="center"/>
    </xf>
    <xf numFmtId="4" fontId="5" fillId="0" borderId="13" xfId="0" applyNumberFormat="1" applyFont="1" applyFill="1" applyBorder="1" applyAlignment="1">
      <alignment horizontal="right" vertical="center" wrapText="1"/>
    </xf>
    <xf numFmtId="4" fontId="2" fillId="0" borderId="13" xfId="0" applyNumberFormat="1" applyFont="1" applyFill="1" applyBorder="1" applyAlignment="1">
      <alignment horizontal="right" vertical="center" wrapText="1"/>
    </xf>
    <xf numFmtId="4" fontId="5" fillId="0" borderId="13" xfId="0" applyNumberFormat="1" applyFont="1" applyFill="1" applyBorder="1" applyAlignment="1">
      <alignment horizontal="right" vertical="center"/>
    </xf>
    <xf numFmtId="4" fontId="2" fillId="0" borderId="13" xfId="0" applyNumberFormat="1" applyFont="1" applyFill="1" applyBorder="1" applyAlignment="1">
      <alignment horizontal="right"/>
    </xf>
    <xf numFmtId="14" fontId="3" fillId="0" borderId="12" xfId="0" applyNumberFormat="1" applyFont="1" applyFill="1" applyBorder="1" applyAlignment="1">
      <alignment horizontal="center" wrapText="1"/>
    </xf>
    <xf numFmtId="4" fontId="5" fillId="0" borderId="8" xfId="0" applyNumberFormat="1" applyFont="1" applyFill="1" applyBorder="1" applyAlignment="1">
      <alignment horizontal="right" vertical="center" wrapText="1"/>
    </xf>
    <xf numFmtId="4" fontId="5" fillId="0" borderId="12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5" fillId="0" borderId="14" xfId="0" applyNumberFormat="1" applyFont="1" applyFill="1" applyBorder="1" applyAlignment="1">
      <alignment horizontal="right" vertical="center" wrapText="1"/>
    </xf>
    <xf numFmtId="2" fontId="5" fillId="0" borderId="12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>
      <alignment horizontal="right"/>
    </xf>
    <xf numFmtId="4" fontId="5" fillId="0" borderId="10" xfId="0" applyNumberFormat="1" applyFont="1" applyFill="1" applyBorder="1" applyAlignment="1">
      <alignment horizontal="right" vertical="center" wrapText="1"/>
    </xf>
    <xf numFmtId="4" fontId="5" fillId="0" borderId="9" xfId="0" applyNumberFormat="1" applyFont="1" applyFill="1" applyBorder="1" applyAlignment="1">
      <alignment horizontal="right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165" fontId="3" fillId="0" borderId="8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5" fillId="0" borderId="7" xfId="0" applyNumberFormat="1" applyFont="1" applyFill="1" applyBorder="1" applyAlignment="1">
      <alignment horizontal="center" vertical="center" wrapText="1"/>
    </xf>
    <xf numFmtId="165" fontId="5" fillId="0" borderId="7" xfId="0" applyNumberFormat="1" applyFont="1" applyFill="1" applyBorder="1" applyAlignment="1">
      <alignment horizontal="left" vertical="center" wrapText="1"/>
    </xf>
    <xf numFmtId="4" fontId="2" fillId="0" borderId="9" xfId="0" applyNumberFormat="1" applyFont="1" applyFill="1" applyBorder="1" applyAlignment="1">
      <alignment horizontal="right" vertical="center" wrapText="1"/>
    </xf>
    <xf numFmtId="2" fontId="2" fillId="0" borderId="7" xfId="0" applyNumberFormat="1" applyFont="1" applyFill="1" applyBorder="1" applyAlignment="1">
      <alignment horizontal="left" vertical="center" wrapText="1"/>
    </xf>
    <xf numFmtId="165" fontId="5" fillId="0" borderId="7" xfId="0" applyNumberFormat="1" applyFont="1" applyFill="1" applyBorder="1" applyAlignment="1">
      <alignment horizontal="left" vertical="center"/>
    </xf>
    <xf numFmtId="2" fontId="5" fillId="0" borderId="7" xfId="0" applyNumberFormat="1" applyFont="1" applyFill="1" applyBorder="1" applyAlignment="1">
      <alignment horizontal="left" vertical="center" wrapText="1"/>
    </xf>
    <xf numFmtId="2" fontId="5" fillId="0" borderId="8" xfId="0" applyNumberFormat="1" applyFont="1" applyFill="1" applyBorder="1" applyAlignment="1">
      <alignment horizontal="right" vertical="center" wrapText="1"/>
    </xf>
    <xf numFmtId="2" fontId="5" fillId="0" borderId="7" xfId="0" applyNumberFormat="1" applyFont="1" applyFill="1" applyBorder="1" applyAlignment="1">
      <alignment horizontal="right" vertical="center" wrapText="1"/>
    </xf>
    <xf numFmtId="165" fontId="5" fillId="0" borderId="7" xfId="0" applyNumberFormat="1" applyFont="1" applyFill="1" applyBorder="1" applyAlignment="1">
      <alignment horizontal="center" vertical="center"/>
    </xf>
    <xf numFmtId="165" fontId="2" fillId="0" borderId="7" xfId="0" applyNumberFormat="1" applyFont="1" applyFill="1" applyBorder="1"/>
    <xf numFmtId="2" fontId="5" fillId="0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Fill="1" applyBorder="1" applyAlignment="1">
      <alignment horizontal="right"/>
    </xf>
    <xf numFmtId="4" fontId="5" fillId="0" borderId="3" xfId="0" applyNumberFormat="1" applyFont="1" applyFill="1" applyBorder="1" applyAlignment="1">
      <alignment horizontal="right" vertical="center" wrapText="1"/>
    </xf>
    <xf numFmtId="165" fontId="5" fillId="0" borderId="12" xfId="0" applyNumberFormat="1" applyFont="1" applyFill="1" applyBorder="1" applyAlignment="1">
      <alignment horizontal="right"/>
    </xf>
    <xf numFmtId="165" fontId="5" fillId="0" borderId="13" xfId="0" applyNumberFormat="1" applyFont="1" applyFill="1" applyBorder="1" applyAlignment="1">
      <alignment horizontal="right"/>
    </xf>
    <xf numFmtId="165" fontId="2" fillId="0" borderId="13" xfId="0" applyNumberFormat="1" applyFont="1" applyFill="1" applyBorder="1" applyAlignment="1">
      <alignment horizontal="right"/>
    </xf>
    <xf numFmtId="165" fontId="2" fillId="0" borderId="11" xfId="0" applyNumberFormat="1" applyFont="1" applyFill="1" applyBorder="1" applyAlignment="1">
      <alignment horizontal="right"/>
    </xf>
    <xf numFmtId="4" fontId="5" fillId="0" borderId="8" xfId="0" applyNumberFormat="1" applyFont="1" applyFill="1" applyBorder="1" applyAlignment="1">
      <alignment horizontal="right"/>
    </xf>
    <xf numFmtId="4" fontId="4" fillId="0" borderId="8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" fontId="4" fillId="0" borderId="3" xfId="0" applyNumberFormat="1" applyFont="1" applyFill="1" applyBorder="1" applyAlignment="1">
      <alignment horizontal="right" vertical="center"/>
    </xf>
    <xf numFmtId="4" fontId="2" fillId="0" borderId="8" xfId="0" applyNumberFormat="1" applyFont="1" applyFill="1" applyBorder="1" applyAlignment="1">
      <alignment horizontal="right" vertical="center"/>
    </xf>
    <xf numFmtId="4" fontId="2" fillId="0" borderId="3" xfId="0" applyNumberFormat="1" applyFont="1" applyFill="1" applyBorder="1" applyAlignment="1">
      <alignment horizontal="right"/>
    </xf>
    <xf numFmtId="165" fontId="5" fillId="0" borderId="11" xfId="0" applyNumberFormat="1" applyFont="1" applyFill="1" applyBorder="1" applyAlignment="1">
      <alignment horizontal="left"/>
    </xf>
    <xf numFmtId="165" fontId="5" fillId="0" borderId="2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left"/>
    </xf>
    <xf numFmtId="4" fontId="11" fillId="0" borderId="1" xfId="0" applyNumberFormat="1" applyFont="1" applyBorder="1"/>
    <xf numFmtId="4" fontId="0" fillId="0" borderId="0" xfId="0" applyNumberFormat="1"/>
    <xf numFmtId="165" fontId="5" fillId="0" borderId="0" xfId="0" applyNumberFormat="1" applyFont="1" applyFill="1" applyBorder="1" applyAlignment="1">
      <alignment horizontal="right"/>
    </xf>
    <xf numFmtId="164" fontId="6" fillId="0" borderId="5" xfId="1" applyFont="1" applyFill="1" applyBorder="1"/>
    <xf numFmtId="164" fontId="3" fillId="0" borderId="1" xfId="1" applyFont="1" applyFill="1" applyBorder="1" applyAlignment="1">
      <alignment horizontal="center" wrapText="1"/>
    </xf>
    <xf numFmtId="164" fontId="6" fillId="0" borderId="1" xfId="1" applyFont="1" applyFill="1" applyBorder="1"/>
    <xf numFmtId="164" fontId="6" fillId="0" borderId="9" xfId="1" applyFont="1" applyFill="1" applyBorder="1"/>
    <xf numFmtId="164" fontId="3" fillId="0" borderId="4" xfId="1" applyFont="1" applyFill="1" applyBorder="1" applyAlignment="1">
      <alignment horizontal="right"/>
    </xf>
    <xf numFmtId="164" fontId="3" fillId="0" borderId="9" xfId="1" applyFont="1" applyFill="1" applyBorder="1" applyAlignment="1">
      <alignment horizontal="right"/>
    </xf>
    <xf numFmtId="164" fontId="7" fillId="0" borderId="9" xfId="1" applyFont="1" applyFill="1" applyBorder="1"/>
    <xf numFmtId="164" fontId="6" fillId="0" borderId="4" xfId="1" applyFont="1" applyFill="1" applyBorder="1"/>
    <xf numFmtId="164" fontId="3" fillId="0" borderId="1" xfId="1" applyFont="1" applyFill="1" applyBorder="1" applyAlignment="1">
      <alignment horizontal="right"/>
    </xf>
    <xf numFmtId="164" fontId="8" fillId="0" borderId="10" xfId="1" applyFont="1" applyFill="1" applyBorder="1"/>
    <xf numFmtId="164" fontId="8" fillId="0" borderId="4" xfId="1" applyFont="1" applyFill="1" applyBorder="1"/>
    <xf numFmtId="164" fontId="8" fillId="0" borderId="1" xfId="1" applyFont="1" applyFill="1" applyBorder="1"/>
    <xf numFmtId="164" fontId="6" fillId="0" borderId="10" xfId="1" applyFont="1" applyFill="1" applyBorder="1"/>
    <xf numFmtId="164" fontId="10" fillId="0" borderId="9" xfId="1" applyFont="1" applyBorder="1"/>
    <xf numFmtId="164" fontId="8" fillId="0" borderId="0" xfId="1" applyFont="1" applyFill="1" applyBorder="1"/>
    <xf numFmtId="164" fontId="7" fillId="0" borderId="0" xfId="1" applyFont="1" applyFill="1" applyBorder="1"/>
    <xf numFmtId="164" fontId="6" fillId="0" borderId="0" xfId="1" applyFont="1" applyFill="1" applyBorder="1"/>
    <xf numFmtId="165" fontId="1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165" fontId="1" fillId="0" borderId="12" xfId="0" applyNumberFormat="1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8"/>
  <sheetViews>
    <sheetView tabSelected="1" zoomScaleNormal="100" workbookViewId="0">
      <selection activeCell="G61" sqref="G61"/>
    </sheetView>
  </sheetViews>
  <sheetFormatPr baseColWidth="10" defaultColWidth="9.1640625" defaultRowHeight="13" x14ac:dyDescent="0.15"/>
  <cols>
    <col min="1" max="1" width="73.5" style="7" bestFit="1" customWidth="1"/>
    <col min="2" max="2" width="15.1640625" style="10" bestFit="1" customWidth="1"/>
    <col min="3" max="3" width="15.6640625" style="135" bestFit="1" customWidth="1"/>
    <col min="4" max="16384" width="9.1640625" style="7"/>
  </cols>
  <sheetData>
    <row r="1" spans="1:6" ht="16" x14ac:dyDescent="0.15">
      <c r="A1" s="136" t="s">
        <v>130</v>
      </c>
      <c r="B1" s="136"/>
      <c r="C1" s="136"/>
      <c r="D1" s="53"/>
      <c r="E1" s="53"/>
      <c r="F1" s="53"/>
    </row>
    <row r="2" spans="1:6" x14ac:dyDescent="0.15">
      <c r="A2" s="137" t="s">
        <v>131</v>
      </c>
      <c r="B2" s="137"/>
      <c r="C2" s="137"/>
      <c r="D2" s="15"/>
      <c r="E2" s="15"/>
      <c r="F2" s="15"/>
    </row>
    <row r="3" spans="1:6" x14ac:dyDescent="0.15">
      <c r="A3" s="137" t="s">
        <v>132</v>
      </c>
      <c r="B3" s="137"/>
      <c r="C3" s="137"/>
      <c r="D3" s="15"/>
      <c r="E3" s="15"/>
      <c r="F3" s="15"/>
    </row>
    <row r="5" spans="1:6" x14ac:dyDescent="0.15">
      <c r="A5" s="33"/>
      <c r="B5" s="41"/>
      <c r="C5" s="119"/>
    </row>
    <row r="6" spans="1:6" ht="33" customHeight="1" x14ac:dyDescent="0.15">
      <c r="A6" s="52" t="s">
        <v>81</v>
      </c>
      <c r="B6" s="51" t="s">
        <v>142</v>
      </c>
      <c r="C6" s="120" t="s">
        <v>129</v>
      </c>
    </row>
    <row r="7" spans="1:6" x14ac:dyDescent="0.15">
      <c r="A7" s="40" t="s">
        <v>82</v>
      </c>
      <c r="B7" s="42"/>
      <c r="C7" s="121"/>
    </row>
    <row r="8" spans="1:6" x14ac:dyDescent="0.15">
      <c r="A8" s="34"/>
      <c r="B8" s="43"/>
      <c r="C8" s="121"/>
    </row>
    <row r="9" spans="1:6" x14ac:dyDescent="0.15">
      <c r="A9" s="40" t="s">
        <v>83</v>
      </c>
      <c r="B9" s="42"/>
      <c r="C9" s="121"/>
    </row>
    <row r="10" spans="1:6" x14ac:dyDescent="0.15">
      <c r="A10" s="35" t="s">
        <v>123</v>
      </c>
      <c r="B10" s="43"/>
      <c r="C10" s="122"/>
    </row>
    <row r="11" spans="1:6" x14ac:dyDescent="0.15">
      <c r="A11" s="35" t="s">
        <v>133</v>
      </c>
      <c r="B11" s="43"/>
      <c r="C11" s="122">
        <v>189.65</v>
      </c>
    </row>
    <row r="12" spans="1:6" x14ac:dyDescent="0.15">
      <c r="A12" s="35" t="s">
        <v>134</v>
      </c>
      <c r="B12" s="43"/>
      <c r="C12" s="122">
        <v>1422.52</v>
      </c>
    </row>
    <row r="13" spans="1:6" ht="15" customHeight="1" x14ac:dyDescent="0.15">
      <c r="A13" s="35" t="s">
        <v>84</v>
      </c>
      <c r="B13" s="43"/>
      <c r="C13" s="122"/>
    </row>
    <row r="14" spans="1:6" ht="15" customHeight="1" x14ac:dyDescent="0.15">
      <c r="A14" s="35" t="s">
        <v>85</v>
      </c>
      <c r="B14" s="43">
        <v>14115.73</v>
      </c>
      <c r="C14" s="122">
        <v>8747.57</v>
      </c>
    </row>
    <row r="15" spans="1:6" ht="15" customHeight="1" x14ac:dyDescent="0.15">
      <c r="A15" s="36" t="s">
        <v>86</v>
      </c>
      <c r="B15" s="44">
        <f>SUM(B14)</f>
        <v>14115.73</v>
      </c>
      <c r="C15" s="123">
        <f>SUM(C11:C14)</f>
        <v>10359.74</v>
      </c>
    </row>
    <row r="16" spans="1:6" ht="15" customHeight="1" x14ac:dyDescent="0.15">
      <c r="A16" s="40" t="s">
        <v>87</v>
      </c>
      <c r="B16" s="42"/>
      <c r="C16" s="121"/>
    </row>
    <row r="17" spans="1:3" ht="15" customHeight="1" x14ac:dyDescent="0.15">
      <c r="A17" s="35" t="s">
        <v>88</v>
      </c>
      <c r="B17" s="43"/>
      <c r="C17" s="122"/>
    </row>
    <row r="18" spans="1:3" x14ac:dyDescent="0.15">
      <c r="A18" s="35" t="s">
        <v>89</v>
      </c>
      <c r="B18" s="57"/>
      <c r="C18" s="122"/>
    </row>
    <row r="19" spans="1:3" x14ac:dyDescent="0.15">
      <c r="A19" s="35" t="s">
        <v>135</v>
      </c>
      <c r="B19" s="43">
        <v>42000</v>
      </c>
      <c r="C19" s="122">
        <v>94393</v>
      </c>
    </row>
    <row r="20" spans="1:3" x14ac:dyDescent="0.15">
      <c r="A20" s="35" t="s">
        <v>90</v>
      </c>
      <c r="B20" s="43"/>
      <c r="C20" s="122"/>
    </row>
    <row r="21" spans="1:3" x14ac:dyDescent="0.15">
      <c r="A21" s="35" t="s">
        <v>91</v>
      </c>
      <c r="B21" s="43"/>
      <c r="C21" s="122"/>
    </row>
    <row r="22" spans="1:3" x14ac:dyDescent="0.15">
      <c r="A22" s="35" t="s">
        <v>92</v>
      </c>
      <c r="B22" s="43"/>
      <c r="C22" s="122"/>
    </row>
    <row r="23" spans="1:3" x14ac:dyDescent="0.15">
      <c r="A23" s="35" t="s">
        <v>93</v>
      </c>
      <c r="B23" s="43"/>
      <c r="C23" s="122"/>
    </row>
    <row r="24" spans="1:3" ht="15" customHeight="1" x14ac:dyDescent="0.15">
      <c r="A24" s="35" t="s">
        <v>137</v>
      </c>
      <c r="B24" s="43"/>
      <c r="C24" s="122"/>
    </row>
    <row r="25" spans="1:3" x14ac:dyDescent="0.15">
      <c r="A25" s="35" t="s">
        <v>94</v>
      </c>
      <c r="B25" s="43"/>
      <c r="C25" s="122"/>
    </row>
    <row r="26" spans="1:3" x14ac:dyDescent="0.15">
      <c r="A26" s="35" t="s">
        <v>122</v>
      </c>
      <c r="B26" s="43"/>
      <c r="C26" s="122"/>
    </row>
    <row r="27" spans="1:3" x14ac:dyDescent="0.15">
      <c r="A27" s="37" t="s">
        <v>95</v>
      </c>
      <c r="B27" s="44">
        <f>SUM(B19:B26)</f>
        <v>42000</v>
      </c>
      <c r="C27" s="124">
        <f>SUM(C18:C26)</f>
        <v>94393</v>
      </c>
    </row>
    <row r="28" spans="1:3" x14ac:dyDescent="0.15">
      <c r="A28" s="36" t="s">
        <v>96</v>
      </c>
      <c r="B28" s="43"/>
      <c r="C28" s="122"/>
    </row>
    <row r="29" spans="1:3" x14ac:dyDescent="0.15">
      <c r="A29" s="7" t="s">
        <v>97</v>
      </c>
      <c r="B29" s="43">
        <f>83555.85+1979.32+714.61</f>
        <v>86249.780000000013</v>
      </c>
      <c r="C29" s="122">
        <v>8054.94</v>
      </c>
    </row>
    <row r="30" spans="1:3" x14ac:dyDescent="0.15">
      <c r="A30" s="7" t="s">
        <v>138</v>
      </c>
      <c r="B30" s="43">
        <f>382.91+179.58</f>
        <v>562.49</v>
      </c>
      <c r="C30" s="122">
        <v>696.84</v>
      </c>
    </row>
    <row r="31" spans="1:3" x14ac:dyDescent="0.15">
      <c r="A31" s="37" t="s">
        <v>98</v>
      </c>
      <c r="B31" s="56">
        <f>SUM(B29:B30)</f>
        <v>86812.270000000019</v>
      </c>
      <c r="C31" s="124">
        <f>SUM(C29:C30)</f>
        <v>8751.7799999999988</v>
      </c>
    </row>
    <row r="32" spans="1:3" x14ac:dyDescent="0.15">
      <c r="A32" s="36" t="s">
        <v>99</v>
      </c>
      <c r="B32" s="44">
        <f>+B31+B27</f>
        <v>128812.27000000002</v>
      </c>
      <c r="C32" s="123">
        <f>+C31+C27</f>
        <v>103144.78</v>
      </c>
    </row>
    <row r="33" spans="1:3" x14ac:dyDescent="0.15">
      <c r="A33" s="40" t="s">
        <v>100</v>
      </c>
      <c r="B33" s="42"/>
      <c r="C33" s="121"/>
    </row>
    <row r="34" spans="1:3" s="8" customFormat="1" x14ac:dyDescent="0.15">
      <c r="A34" s="35" t="s">
        <v>101</v>
      </c>
      <c r="B34" s="43"/>
      <c r="C34" s="125"/>
    </row>
    <row r="35" spans="1:3" s="8" customFormat="1" x14ac:dyDescent="0.15">
      <c r="A35" s="35" t="s">
        <v>139</v>
      </c>
      <c r="B35" s="43"/>
      <c r="C35" s="125"/>
    </row>
    <row r="36" spans="1:3" x14ac:dyDescent="0.15">
      <c r="A36" s="36" t="s">
        <v>102</v>
      </c>
      <c r="B36" s="45"/>
      <c r="C36" s="126"/>
    </row>
    <row r="37" spans="1:3" x14ac:dyDescent="0.15">
      <c r="A37" s="40" t="s">
        <v>103</v>
      </c>
      <c r="B37" s="46">
        <f>+B32+B35+B15</f>
        <v>142928.00000000003</v>
      </c>
      <c r="C37" s="127">
        <f>+C32+C36++C15</f>
        <v>113504.52</v>
      </c>
    </row>
    <row r="38" spans="1:3" x14ac:dyDescent="0.15">
      <c r="A38" s="38"/>
      <c r="B38" s="43"/>
      <c r="C38" s="121"/>
    </row>
    <row r="39" spans="1:3" x14ac:dyDescent="0.15">
      <c r="A39" s="40" t="s">
        <v>104</v>
      </c>
      <c r="B39" s="42"/>
      <c r="C39" s="121"/>
    </row>
    <row r="40" spans="1:3" x14ac:dyDescent="0.15">
      <c r="A40" s="34"/>
      <c r="B40" s="43"/>
      <c r="C40" s="121"/>
    </row>
    <row r="41" spans="1:3" x14ac:dyDescent="0.15">
      <c r="A41" s="40" t="s">
        <v>105</v>
      </c>
      <c r="B41" s="42"/>
      <c r="C41" s="126"/>
    </row>
    <row r="42" spans="1:3" s="9" customFormat="1" x14ac:dyDescent="0.15">
      <c r="A42" s="39" t="s">
        <v>106</v>
      </c>
      <c r="B42" s="43"/>
      <c r="C42" s="128"/>
    </row>
    <row r="43" spans="1:3" s="9" customFormat="1" x14ac:dyDescent="0.15">
      <c r="A43" s="39" t="s">
        <v>107</v>
      </c>
      <c r="B43" s="43">
        <v>9122</v>
      </c>
      <c r="C43" s="122">
        <v>9122</v>
      </c>
    </row>
    <row r="44" spans="1:3" s="9" customFormat="1" ht="15" customHeight="1" x14ac:dyDescent="0.15">
      <c r="A44" s="39" t="s">
        <v>108</v>
      </c>
      <c r="B44" s="43"/>
      <c r="C44" s="122"/>
    </row>
    <row r="45" spans="1:3" s="9" customFormat="1" ht="15" customHeight="1" x14ac:dyDescent="0.15">
      <c r="A45" s="39" t="s">
        <v>109</v>
      </c>
      <c r="B45" s="43">
        <f>1242.46+10970.07</f>
        <v>12212.529999999999</v>
      </c>
      <c r="C45" s="122">
        <v>1242.46</v>
      </c>
    </row>
    <row r="46" spans="1:3" s="9" customFormat="1" ht="15" customHeight="1" x14ac:dyDescent="0.15">
      <c r="A46" s="39" t="s">
        <v>153</v>
      </c>
      <c r="B46" s="43">
        <v>5000</v>
      </c>
      <c r="C46" s="122"/>
    </row>
    <row r="47" spans="1:3" s="9" customFormat="1" x14ac:dyDescent="0.15">
      <c r="A47" s="61" t="s">
        <v>128</v>
      </c>
      <c r="B47" s="62">
        <v>5927.98</v>
      </c>
      <c r="C47" s="126">
        <v>10978.07</v>
      </c>
    </row>
    <row r="48" spans="1:3" s="9" customFormat="1" x14ac:dyDescent="0.15">
      <c r="A48" s="63" t="s">
        <v>110</v>
      </c>
      <c r="B48" s="46">
        <f>SUM(B42:B47)</f>
        <v>32262.51</v>
      </c>
      <c r="C48" s="127">
        <f>SUM(C43:C47)</f>
        <v>21342.53</v>
      </c>
    </row>
    <row r="49" spans="1:3" s="9" customFormat="1" x14ac:dyDescent="0.15">
      <c r="A49" s="36"/>
      <c r="B49" s="44"/>
      <c r="C49" s="129"/>
    </row>
    <row r="50" spans="1:3" s="9" customFormat="1" x14ac:dyDescent="0.15">
      <c r="A50" s="40" t="s">
        <v>127</v>
      </c>
      <c r="B50" s="46">
        <v>7097.32</v>
      </c>
      <c r="C50" s="127">
        <v>13643</v>
      </c>
    </row>
    <row r="51" spans="1:3" s="9" customFormat="1" x14ac:dyDescent="0.15">
      <c r="A51" s="36"/>
      <c r="B51" s="44"/>
      <c r="C51" s="130"/>
    </row>
    <row r="52" spans="1:3" x14ac:dyDescent="0.15">
      <c r="A52" s="40" t="s">
        <v>111</v>
      </c>
      <c r="B52" s="42"/>
      <c r="C52" s="121"/>
    </row>
    <row r="53" spans="1:3" ht="15" x14ac:dyDescent="0.2">
      <c r="A53" s="7" t="s">
        <v>112</v>
      </c>
      <c r="B53" s="47"/>
      <c r="C53" s="131"/>
    </row>
    <row r="54" spans="1:3" s="8" customFormat="1" x14ac:dyDescent="0.15">
      <c r="A54" s="7" t="s">
        <v>113</v>
      </c>
      <c r="B54" s="57">
        <f>5314.89+11562.99</f>
        <v>16877.88</v>
      </c>
      <c r="C54" s="122">
        <f>18140.28+34645.76</f>
        <v>52786.04</v>
      </c>
    </row>
    <row r="55" spans="1:3" s="8" customFormat="1" x14ac:dyDescent="0.15">
      <c r="A55" s="35" t="s">
        <v>140</v>
      </c>
      <c r="B55" s="57">
        <v>1661.49</v>
      </c>
      <c r="C55" s="132">
        <v>-24</v>
      </c>
    </row>
    <row r="56" spans="1:3" s="8" customFormat="1" x14ac:dyDescent="0.15">
      <c r="A56" s="35" t="s">
        <v>114</v>
      </c>
      <c r="B56" s="43"/>
      <c r="C56" s="122"/>
    </row>
    <row r="57" spans="1:3" s="8" customFormat="1" x14ac:dyDescent="0.15">
      <c r="A57" s="35" t="s">
        <v>125</v>
      </c>
      <c r="B57" s="43"/>
      <c r="C57" s="122">
        <v>449.23</v>
      </c>
    </row>
    <row r="58" spans="1:3" x14ac:dyDescent="0.15">
      <c r="A58" s="7" t="s">
        <v>124</v>
      </c>
      <c r="B58" s="43"/>
      <c r="C58" s="122"/>
    </row>
    <row r="59" spans="1:3" ht="15" x14ac:dyDescent="0.2">
      <c r="A59" s="33" t="s">
        <v>126</v>
      </c>
      <c r="B59" s="60">
        <v>4384.34</v>
      </c>
      <c r="C59" s="126">
        <v>5307.81</v>
      </c>
    </row>
    <row r="60" spans="1:3" s="9" customFormat="1" x14ac:dyDescent="0.15">
      <c r="A60" s="58" t="s">
        <v>115</v>
      </c>
      <c r="B60" s="59">
        <f>SUM(B53:B59)</f>
        <v>22923.710000000003</v>
      </c>
      <c r="C60" s="127">
        <f>SUM(C54:C59)</f>
        <v>58519.08</v>
      </c>
    </row>
    <row r="61" spans="1:3" x14ac:dyDescent="0.15">
      <c r="A61" s="36" t="s">
        <v>116</v>
      </c>
      <c r="B61" s="44">
        <v>80644.460000000006</v>
      </c>
      <c r="C61" s="124">
        <v>20000</v>
      </c>
    </row>
    <row r="62" spans="1:3" x14ac:dyDescent="0.15">
      <c r="A62" s="40" t="s">
        <v>117</v>
      </c>
      <c r="B62" s="46">
        <f>+B61+B60+B48+B50</f>
        <v>142928.00000000003</v>
      </c>
      <c r="C62" s="127">
        <f>+C61+C60+C50+C48</f>
        <v>113504.61</v>
      </c>
    </row>
    <row r="63" spans="1:3" s="9" customFormat="1" x14ac:dyDescent="0.15">
      <c r="B63" s="10"/>
      <c r="C63" s="133"/>
    </row>
    <row r="64" spans="1:3" s="9" customFormat="1" x14ac:dyDescent="0.15">
      <c r="B64" s="10"/>
      <c r="C64" s="133"/>
    </row>
    <row r="65" spans="2:3" s="9" customFormat="1" x14ac:dyDescent="0.15">
      <c r="B65" s="10"/>
      <c r="C65" s="133"/>
    </row>
    <row r="66" spans="2:3" s="9" customFormat="1" x14ac:dyDescent="0.15">
      <c r="B66" s="10"/>
      <c r="C66" s="133"/>
    </row>
    <row r="67" spans="2:3" s="9" customFormat="1" x14ac:dyDescent="0.15">
      <c r="B67" s="10"/>
      <c r="C67" s="133"/>
    </row>
    <row r="68" spans="2:3" s="9" customFormat="1" x14ac:dyDescent="0.15">
      <c r="B68" s="10"/>
      <c r="C68" s="133"/>
    </row>
    <row r="69" spans="2:3" s="9" customFormat="1" x14ac:dyDescent="0.15">
      <c r="B69" s="10"/>
      <c r="C69" s="133"/>
    </row>
    <row r="70" spans="2:3" s="9" customFormat="1" x14ac:dyDescent="0.15">
      <c r="B70" s="10"/>
      <c r="C70" s="133"/>
    </row>
    <row r="71" spans="2:3" s="8" customFormat="1" x14ac:dyDescent="0.15">
      <c r="B71" s="10"/>
      <c r="C71" s="134"/>
    </row>
    <row r="72" spans="2:3" s="9" customFormat="1" x14ac:dyDescent="0.15">
      <c r="B72" s="10"/>
      <c r="C72" s="133"/>
    </row>
    <row r="74" spans="2:3" s="9" customFormat="1" x14ac:dyDescent="0.15">
      <c r="B74" s="10"/>
      <c r="C74" s="133"/>
    </row>
    <row r="75" spans="2:3" s="9" customFormat="1" x14ac:dyDescent="0.15">
      <c r="B75" s="10"/>
      <c r="C75" s="133"/>
    </row>
    <row r="77" spans="2:3" s="9" customFormat="1" x14ac:dyDescent="0.15">
      <c r="B77" s="10"/>
      <c r="C77" s="133"/>
    </row>
    <row r="82" spans="2:3" s="8" customFormat="1" x14ac:dyDescent="0.15">
      <c r="B82" s="10"/>
      <c r="C82" s="134"/>
    </row>
    <row r="85" spans="2:3" s="9" customFormat="1" x14ac:dyDescent="0.15">
      <c r="B85" s="10"/>
      <c r="C85" s="133"/>
    </row>
    <row r="86" spans="2:3" s="9" customFormat="1" x14ac:dyDescent="0.15">
      <c r="B86" s="10"/>
      <c r="C86" s="133"/>
    </row>
    <row r="89" spans="2:3" s="9" customFormat="1" x14ac:dyDescent="0.15">
      <c r="B89" s="10"/>
      <c r="C89" s="133"/>
    </row>
    <row r="91" spans="2:3" s="8" customFormat="1" x14ac:dyDescent="0.15">
      <c r="B91" s="10"/>
      <c r="C91" s="134"/>
    </row>
    <row r="92" spans="2:3" s="9" customFormat="1" x14ac:dyDescent="0.15">
      <c r="B92" s="10"/>
      <c r="C92" s="133"/>
    </row>
    <row r="93" spans="2:3" s="9" customFormat="1" x14ac:dyDescent="0.15">
      <c r="B93" s="10"/>
      <c r="C93" s="133"/>
    </row>
    <row r="99" spans="2:3" s="8" customFormat="1" x14ac:dyDescent="0.15">
      <c r="B99" s="10"/>
      <c r="C99" s="134"/>
    </row>
    <row r="105" spans="2:3" s="8" customFormat="1" x14ac:dyDescent="0.15">
      <c r="B105" s="10"/>
      <c r="C105" s="134"/>
    </row>
    <row r="106" spans="2:3" s="8" customFormat="1" x14ac:dyDescent="0.15">
      <c r="B106" s="10"/>
      <c r="C106" s="134"/>
    </row>
    <row r="107" spans="2:3" s="8" customFormat="1" x14ac:dyDescent="0.15">
      <c r="B107" s="10"/>
      <c r="C107" s="134"/>
    </row>
    <row r="116" spans="2:3" s="8" customFormat="1" x14ac:dyDescent="0.15">
      <c r="B116" s="10"/>
      <c r="C116" s="134"/>
    </row>
    <row r="123" spans="2:3" s="8" customFormat="1" x14ac:dyDescent="0.15">
      <c r="B123" s="10"/>
      <c r="C123" s="134"/>
    </row>
    <row r="130" spans="2:3" s="8" customFormat="1" x14ac:dyDescent="0.15">
      <c r="B130" s="10"/>
      <c r="C130" s="134"/>
    </row>
    <row r="135" spans="2:3" s="8" customFormat="1" x14ac:dyDescent="0.15">
      <c r="B135" s="10"/>
      <c r="C135" s="134"/>
    </row>
    <row r="138" spans="2:3" s="8" customFormat="1" x14ac:dyDescent="0.15">
      <c r="B138" s="10"/>
      <c r="C138" s="134"/>
    </row>
    <row r="144" spans="2:3" s="9" customFormat="1" x14ac:dyDescent="0.15">
      <c r="B144" s="10"/>
      <c r="C144" s="133"/>
    </row>
    <row r="145" spans="2:3" s="8" customFormat="1" x14ac:dyDescent="0.15">
      <c r="B145" s="10"/>
      <c r="C145" s="134"/>
    </row>
    <row r="150" spans="2:3" s="8" customFormat="1" x14ac:dyDescent="0.15">
      <c r="B150" s="10"/>
      <c r="C150" s="134"/>
    </row>
    <row r="151" spans="2:3" s="8" customFormat="1" x14ac:dyDescent="0.15">
      <c r="B151" s="10"/>
      <c r="C151" s="134"/>
    </row>
    <row r="153" spans="2:3" s="8" customFormat="1" x14ac:dyDescent="0.15">
      <c r="B153" s="10"/>
      <c r="C153" s="134"/>
    </row>
    <row r="154" spans="2:3" s="8" customFormat="1" x14ac:dyDescent="0.15">
      <c r="B154" s="10"/>
      <c r="C154" s="134"/>
    </row>
    <row r="155" spans="2:3" s="8" customFormat="1" x14ac:dyDescent="0.15">
      <c r="B155" s="10"/>
      <c r="C155" s="134"/>
    </row>
    <row r="156" spans="2:3" s="8" customFormat="1" x14ac:dyDescent="0.15">
      <c r="B156" s="10"/>
      <c r="C156" s="134"/>
    </row>
    <row r="157" spans="2:3" s="8" customFormat="1" x14ac:dyDescent="0.15">
      <c r="B157" s="10"/>
      <c r="C157" s="134"/>
    </row>
    <row r="158" spans="2:3" s="8" customFormat="1" x14ac:dyDescent="0.15">
      <c r="B158" s="10"/>
      <c r="C158" s="134"/>
    </row>
  </sheetData>
  <mergeCells count="3">
    <mergeCell ref="A1:C1"/>
    <mergeCell ref="A2:C2"/>
    <mergeCell ref="A3:C3"/>
  </mergeCells>
  <printOptions horizontalCentered="1" verticalCentered="1"/>
  <pageMargins left="0" right="0" top="0.33685039370078701" bottom="0.196850393700787" header="0.31496062992126" footer="0.31496062992126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18"/>
  <sheetViews>
    <sheetView zoomScaleNormal="100" workbookViewId="0">
      <selection activeCell="G51" sqref="G51"/>
    </sheetView>
  </sheetViews>
  <sheetFormatPr baseColWidth="10" defaultColWidth="8.83203125" defaultRowHeight="15" x14ac:dyDescent="0.2"/>
  <cols>
    <col min="1" max="1" width="39.33203125" style="4" customWidth="1"/>
    <col min="2" max="3" width="15.1640625" style="23" bestFit="1" customWidth="1"/>
    <col min="4" max="5" width="2.33203125" style="23" customWidth="1"/>
    <col min="6" max="6" width="45" style="3" customWidth="1"/>
    <col min="7" max="7" width="15.1640625" style="28" bestFit="1" customWidth="1"/>
    <col min="8" max="8" width="14.5" bestFit="1" customWidth="1"/>
    <col min="10" max="10" width="10.1640625" bestFit="1" customWidth="1"/>
  </cols>
  <sheetData>
    <row r="1" spans="1:10" ht="16" x14ac:dyDescent="0.2">
      <c r="A1" s="136" t="s">
        <v>130</v>
      </c>
      <c r="B1" s="136"/>
      <c r="C1" s="136"/>
      <c r="D1" s="136"/>
      <c r="E1" s="136"/>
      <c r="F1" s="136"/>
      <c r="G1" s="136"/>
      <c r="H1" s="136"/>
    </row>
    <row r="2" spans="1:10" x14ac:dyDescent="0.2">
      <c r="A2" s="137" t="s">
        <v>131</v>
      </c>
      <c r="B2" s="137"/>
      <c r="C2" s="137"/>
      <c r="D2" s="137"/>
      <c r="E2" s="137"/>
      <c r="F2" s="137"/>
      <c r="G2" s="137"/>
      <c r="H2" s="137"/>
    </row>
    <row r="3" spans="1:10" x14ac:dyDescent="0.2">
      <c r="A3" s="137" t="s">
        <v>132</v>
      </c>
      <c r="B3" s="137"/>
      <c r="C3" s="137"/>
      <c r="D3" s="137"/>
      <c r="E3" s="137"/>
      <c r="F3" s="137"/>
      <c r="G3" s="137"/>
      <c r="H3" s="137"/>
    </row>
    <row r="4" spans="1:10" x14ac:dyDescent="0.2">
      <c r="A4" s="50"/>
      <c r="B4" s="50"/>
      <c r="C4" s="50"/>
      <c r="D4" s="50"/>
      <c r="E4" s="50"/>
      <c r="F4" s="50"/>
      <c r="G4" s="50"/>
      <c r="H4" s="50"/>
    </row>
    <row r="6" spans="1:10" ht="16" x14ac:dyDescent="0.2">
      <c r="A6" s="138" t="s">
        <v>141</v>
      </c>
      <c r="B6" s="139"/>
      <c r="C6" s="140"/>
      <c r="D6" s="140"/>
      <c r="E6" s="139"/>
      <c r="F6" s="139"/>
      <c r="G6" s="139"/>
      <c r="H6" s="141"/>
    </row>
    <row r="7" spans="1:10" ht="28.5" customHeight="1" x14ac:dyDescent="0.2">
      <c r="A7" s="88" t="s">
        <v>0</v>
      </c>
      <c r="B7" s="48" t="s">
        <v>142</v>
      </c>
      <c r="C7" s="54" t="s">
        <v>129</v>
      </c>
      <c r="D7" s="78"/>
      <c r="E7" s="48"/>
      <c r="F7" s="17" t="s">
        <v>1</v>
      </c>
      <c r="G7" s="49" t="s">
        <v>142</v>
      </c>
      <c r="H7" s="55" t="s">
        <v>129</v>
      </c>
    </row>
    <row r="8" spans="1:10" x14ac:dyDescent="0.2">
      <c r="A8" s="89"/>
      <c r="B8" s="19"/>
      <c r="C8" s="65"/>
      <c r="D8" s="73"/>
      <c r="E8" s="19"/>
      <c r="F8" s="13"/>
      <c r="H8" s="64"/>
    </row>
    <row r="9" spans="1:10" ht="24.75" customHeight="1" x14ac:dyDescent="0.2">
      <c r="A9" s="90" t="s">
        <v>2</v>
      </c>
      <c r="B9" s="20"/>
      <c r="C9" s="66"/>
      <c r="D9" s="74"/>
      <c r="E9" s="20"/>
      <c r="F9" s="29" t="s">
        <v>3</v>
      </c>
      <c r="H9" s="64"/>
    </row>
    <row r="10" spans="1:10" ht="26" x14ac:dyDescent="0.2">
      <c r="A10" s="91" t="s">
        <v>4</v>
      </c>
      <c r="B10" s="20"/>
      <c r="C10" s="66"/>
      <c r="D10" s="74"/>
      <c r="E10" s="20"/>
      <c r="F10" s="12" t="s">
        <v>5</v>
      </c>
      <c r="G10" s="21">
        <v>1600</v>
      </c>
      <c r="H10" s="92">
        <v>2000</v>
      </c>
    </row>
    <row r="11" spans="1:10" x14ac:dyDescent="0.2">
      <c r="A11" s="93" t="s">
        <v>6</v>
      </c>
      <c r="B11" s="21">
        <v>623.70000000000005</v>
      </c>
      <c r="C11" s="67"/>
      <c r="D11" s="75"/>
      <c r="E11" s="21"/>
      <c r="F11" s="12" t="s">
        <v>7</v>
      </c>
      <c r="G11" s="21"/>
      <c r="H11" s="92"/>
    </row>
    <row r="12" spans="1:10" x14ac:dyDescent="0.2">
      <c r="A12" s="93" t="s">
        <v>8</v>
      </c>
      <c r="B12" s="21">
        <v>74.180000000000007</v>
      </c>
      <c r="C12" s="67">
        <v>935.47</v>
      </c>
      <c r="D12" s="75"/>
      <c r="E12" s="21"/>
      <c r="F12" s="14" t="s">
        <v>9</v>
      </c>
      <c r="G12" s="21"/>
      <c r="H12" s="92"/>
    </row>
    <row r="13" spans="1:10" x14ac:dyDescent="0.2">
      <c r="A13" s="93" t="s">
        <v>10</v>
      </c>
      <c r="B13" s="21">
        <v>47.82</v>
      </c>
      <c r="C13" s="67"/>
      <c r="D13" s="75"/>
      <c r="E13" s="21"/>
      <c r="F13" s="12" t="s">
        <v>11</v>
      </c>
      <c r="G13" s="21">
        <v>137700</v>
      </c>
      <c r="H13" s="92">
        <v>159514.79999999999</v>
      </c>
    </row>
    <row r="14" spans="1:10" x14ac:dyDescent="0.2">
      <c r="A14" s="93" t="s">
        <v>12</v>
      </c>
      <c r="B14" s="21">
        <v>851.46</v>
      </c>
      <c r="C14" s="67"/>
      <c r="D14" s="75"/>
      <c r="E14" s="21"/>
      <c r="F14" s="12" t="s">
        <v>13</v>
      </c>
      <c r="G14" s="21">
        <v>2136.33</v>
      </c>
      <c r="H14" s="92">
        <v>1336.67</v>
      </c>
    </row>
    <row r="15" spans="1:10" ht="25.5" customHeight="1" x14ac:dyDescent="0.2">
      <c r="A15" s="93" t="s">
        <v>14</v>
      </c>
      <c r="B15" s="21">
        <v>712.06</v>
      </c>
      <c r="C15" s="67">
        <v>793</v>
      </c>
      <c r="D15" s="75"/>
      <c r="E15" s="21"/>
      <c r="F15" s="12" t="s">
        <v>15</v>
      </c>
      <c r="G15" s="21">
        <v>95099.6</v>
      </c>
      <c r="H15" s="92"/>
    </row>
    <row r="16" spans="1:10" ht="13.5" customHeight="1" x14ac:dyDescent="0.2">
      <c r="A16" s="93" t="s">
        <v>16</v>
      </c>
      <c r="B16" s="21"/>
      <c r="C16" s="67">
        <v>12</v>
      </c>
      <c r="D16" s="75"/>
      <c r="E16" s="21"/>
      <c r="F16" s="12" t="s">
        <v>17</v>
      </c>
      <c r="G16" s="21"/>
      <c r="H16" s="92"/>
      <c r="J16" s="117"/>
    </row>
    <row r="17" spans="1:10" ht="26" x14ac:dyDescent="0.2">
      <c r="A17" s="93" t="s">
        <v>18</v>
      </c>
      <c r="B17" s="21">
        <v>57</v>
      </c>
      <c r="C17" s="67">
        <v>793.77</v>
      </c>
      <c r="D17" s="75"/>
      <c r="E17" s="21"/>
      <c r="F17" s="12" t="s">
        <v>19</v>
      </c>
      <c r="G17" s="21"/>
      <c r="H17" s="92">
        <v>131904</v>
      </c>
      <c r="J17" s="117"/>
    </row>
    <row r="18" spans="1:10" x14ac:dyDescent="0.2">
      <c r="A18" s="93" t="s">
        <v>20</v>
      </c>
      <c r="B18" s="21"/>
      <c r="C18" s="67"/>
      <c r="D18" s="75"/>
      <c r="E18" s="21"/>
      <c r="F18" s="12" t="s">
        <v>21</v>
      </c>
      <c r="G18" s="21"/>
      <c r="H18" s="92"/>
      <c r="J18" s="117"/>
    </row>
    <row r="19" spans="1:10" x14ac:dyDescent="0.2">
      <c r="A19" s="94" t="s">
        <v>22</v>
      </c>
      <c r="B19" s="22"/>
      <c r="C19" s="68"/>
      <c r="D19" s="76"/>
      <c r="E19" s="22"/>
      <c r="F19" s="12" t="s">
        <v>23</v>
      </c>
      <c r="G19" s="21">
        <v>85</v>
      </c>
      <c r="H19" s="92"/>
      <c r="J19" s="117"/>
    </row>
    <row r="20" spans="1:10" ht="25.5" customHeight="1" x14ac:dyDescent="0.2">
      <c r="A20" s="93" t="s">
        <v>24</v>
      </c>
      <c r="B20" s="21"/>
      <c r="C20" s="67">
        <f>3590.46+299.98+20-C80</f>
        <v>1761.44</v>
      </c>
      <c r="D20" s="75"/>
      <c r="E20" s="21"/>
      <c r="F20" s="12"/>
      <c r="G20" s="21"/>
      <c r="H20" s="92"/>
      <c r="J20" s="117"/>
    </row>
    <row r="21" spans="1:10" x14ac:dyDescent="0.2">
      <c r="A21" s="93" t="s">
        <v>25</v>
      </c>
      <c r="B21" s="21">
        <v>2127.67</v>
      </c>
      <c r="C21" s="67">
        <f>1220+2289.02+5-C81</f>
        <v>3459.24</v>
      </c>
      <c r="D21" s="75"/>
      <c r="E21" s="21"/>
      <c r="F21" s="12"/>
      <c r="G21" s="21"/>
      <c r="H21" s="92"/>
      <c r="J21" s="117"/>
    </row>
    <row r="22" spans="1:10" ht="25.5" customHeight="1" x14ac:dyDescent="0.2">
      <c r="A22" s="93" t="s">
        <v>26</v>
      </c>
      <c r="B22" s="21">
        <v>168.63</v>
      </c>
      <c r="C22" s="71">
        <f>25291.07+700+238.02+897.39+14150.28+59806.92+19446+13005+13970.4+29700+13166.37+20990.83+4.56-C82</f>
        <v>188844.14999999997</v>
      </c>
      <c r="D22" s="75"/>
      <c r="E22" s="21"/>
      <c r="F22" s="12"/>
      <c r="G22" s="21"/>
      <c r="H22" s="92"/>
      <c r="J22" s="117"/>
    </row>
    <row r="23" spans="1:10" ht="25.5" customHeight="1" x14ac:dyDescent="0.2">
      <c r="A23" s="93" t="s">
        <v>27</v>
      </c>
      <c r="B23" s="21"/>
      <c r="C23" s="67"/>
      <c r="D23" s="75"/>
      <c r="E23" s="21"/>
      <c r="F23" s="12"/>
      <c r="G23" s="21"/>
      <c r="H23" s="92"/>
    </row>
    <row r="24" spans="1:10" ht="13.5" customHeight="1" x14ac:dyDescent="0.2">
      <c r="A24" s="93" t="s">
        <v>28</v>
      </c>
      <c r="B24" s="21">
        <v>899.96</v>
      </c>
      <c r="C24" s="67"/>
      <c r="D24" s="75"/>
      <c r="E24" s="21"/>
      <c r="F24" s="12"/>
      <c r="G24" s="21"/>
      <c r="H24" s="92"/>
    </row>
    <row r="25" spans="1:10" ht="13.5" customHeight="1" x14ac:dyDescent="0.2">
      <c r="A25" s="93" t="s">
        <v>121</v>
      </c>
      <c r="B25" s="21">
        <v>695.4</v>
      </c>
      <c r="C25" s="67"/>
      <c r="D25" s="75"/>
      <c r="E25" s="21"/>
      <c r="F25" s="12"/>
      <c r="G25" s="21"/>
      <c r="H25" s="92"/>
    </row>
    <row r="26" spans="1:10" ht="13.5" customHeight="1" x14ac:dyDescent="0.2">
      <c r="A26" s="93" t="s">
        <v>30</v>
      </c>
      <c r="B26" s="21">
        <v>673.7</v>
      </c>
      <c r="C26" s="67">
        <f>1453.56+460+1740-C86</f>
        <v>2200</v>
      </c>
      <c r="D26" s="75"/>
      <c r="E26" s="21"/>
      <c r="H26" s="92"/>
    </row>
    <row r="27" spans="1:10" ht="13.5" customHeight="1" x14ac:dyDescent="0.2">
      <c r="A27" s="93" t="s">
        <v>31</v>
      </c>
      <c r="B27" s="21"/>
      <c r="C27" s="67">
        <f>1192.68+617.33+49.78-C87</f>
        <v>1334.5600000000002</v>
      </c>
      <c r="D27" s="75"/>
      <c r="E27" s="21"/>
      <c r="F27" s="15"/>
      <c r="H27" s="64"/>
    </row>
    <row r="28" spans="1:10" ht="25.5" customHeight="1" x14ac:dyDescent="0.2">
      <c r="A28" s="93" t="s">
        <v>32</v>
      </c>
      <c r="B28" s="21">
        <v>881</v>
      </c>
      <c r="C28" s="67">
        <f>240-C88</f>
        <v>240</v>
      </c>
      <c r="D28" s="75"/>
      <c r="E28" s="21"/>
      <c r="F28" s="15"/>
      <c r="H28" s="64"/>
    </row>
    <row r="29" spans="1:10" x14ac:dyDescent="0.2">
      <c r="A29" s="93" t="s">
        <v>136</v>
      </c>
      <c r="B29" s="21">
        <v>948.04</v>
      </c>
      <c r="C29" s="67">
        <f>3638.41-C89</f>
        <v>1241</v>
      </c>
      <c r="D29" s="75"/>
      <c r="E29" s="21"/>
      <c r="F29" s="15"/>
      <c r="H29" s="64"/>
    </row>
    <row r="30" spans="1:10" ht="13.5" customHeight="1" x14ac:dyDescent="0.2">
      <c r="A30" s="94" t="s">
        <v>33</v>
      </c>
      <c r="B30" s="22"/>
      <c r="C30" s="68"/>
      <c r="D30" s="76"/>
      <c r="E30" s="22"/>
      <c r="H30" s="64"/>
    </row>
    <row r="31" spans="1:10" ht="13.5" customHeight="1" x14ac:dyDescent="0.2">
      <c r="A31" s="93" t="s">
        <v>34</v>
      </c>
      <c r="B31" s="21">
        <v>73.88</v>
      </c>
      <c r="C31" s="67"/>
      <c r="D31" s="75"/>
      <c r="E31" s="21"/>
      <c r="F31" s="11"/>
      <c r="H31" s="64"/>
    </row>
    <row r="32" spans="1:10" ht="13.5" customHeight="1" x14ac:dyDescent="0.2">
      <c r="A32" s="93" t="s">
        <v>35</v>
      </c>
      <c r="B32" s="21">
        <v>60</v>
      </c>
      <c r="C32" s="67">
        <v>393</v>
      </c>
      <c r="D32" s="75"/>
      <c r="E32" s="21"/>
      <c r="F32" s="15"/>
      <c r="H32" s="64"/>
      <c r="J32" s="117"/>
    </row>
    <row r="33" spans="1:14" ht="13.5" customHeight="1" x14ac:dyDescent="0.2">
      <c r="A33" s="95" t="s">
        <v>36</v>
      </c>
      <c r="B33" s="20"/>
      <c r="C33" s="66"/>
      <c r="D33" s="74"/>
      <c r="E33" s="20"/>
      <c r="H33" s="64"/>
    </row>
    <row r="34" spans="1:14" ht="13.5" customHeight="1" x14ac:dyDescent="0.2">
      <c r="A34" s="93" t="s">
        <v>37</v>
      </c>
      <c r="B34" s="21"/>
      <c r="C34" s="71"/>
      <c r="D34" s="75"/>
      <c r="E34" s="21"/>
      <c r="F34" s="15"/>
      <c r="H34" s="64"/>
    </row>
    <row r="35" spans="1:14" ht="13.5" customHeight="1" x14ac:dyDescent="0.2">
      <c r="A35" s="93" t="s">
        <v>38</v>
      </c>
      <c r="B35" s="21">
        <v>85541.4</v>
      </c>
      <c r="C35" s="67">
        <v>32351</v>
      </c>
      <c r="D35" s="75"/>
      <c r="E35" s="21"/>
      <c r="F35" s="16"/>
      <c r="H35" s="64"/>
    </row>
    <row r="36" spans="1:14" ht="13.5" customHeight="1" x14ac:dyDescent="0.2">
      <c r="A36" s="95" t="s">
        <v>39</v>
      </c>
      <c r="B36" s="21">
        <v>919.18</v>
      </c>
      <c r="C36" s="67">
        <v>378</v>
      </c>
      <c r="D36" s="74"/>
      <c r="E36" s="20"/>
      <c r="F36" s="16"/>
      <c r="H36" s="64"/>
    </row>
    <row r="37" spans="1:14" ht="13.5" customHeight="1" x14ac:dyDescent="0.2">
      <c r="A37" s="95" t="s">
        <v>40</v>
      </c>
      <c r="B37" s="20"/>
      <c r="C37" s="66"/>
      <c r="D37" s="74"/>
      <c r="E37" s="20"/>
      <c r="F37" s="11"/>
      <c r="H37" s="64"/>
      <c r="K37" s="117"/>
    </row>
    <row r="38" spans="1:14" ht="13.5" customHeight="1" x14ac:dyDescent="0.2">
      <c r="A38" s="95" t="s">
        <v>41</v>
      </c>
      <c r="B38" s="20"/>
      <c r="C38" s="66"/>
      <c r="D38" s="74"/>
      <c r="E38" s="20"/>
      <c r="F38" s="11"/>
      <c r="H38" s="64"/>
    </row>
    <row r="39" spans="1:14" ht="13.5" customHeight="1" x14ac:dyDescent="0.2">
      <c r="A39" s="93" t="s">
        <v>42</v>
      </c>
      <c r="B39" s="21"/>
      <c r="C39" s="67"/>
      <c r="D39" s="75"/>
      <c r="E39" s="21"/>
      <c r="H39" s="64"/>
    </row>
    <row r="40" spans="1:14" ht="13.5" customHeight="1" x14ac:dyDescent="0.2">
      <c r="A40" s="93" t="s">
        <v>43</v>
      </c>
      <c r="B40" s="21">
        <v>12458</v>
      </c>
      <c r="C40" s="67">
        <v>48</v>
      </c>
      <c r="D40" s="75"/>
      <c r="E40" s="21"/>
      <c r="H40" s="64"/>
      <c r="N40" s="117"/>
    </row>
    <row r="41" spans="1:14" ht="25.5" customHeight="1" x14ac:dyDescent="0.2">
      <c r="A41" s="93" t="s">
        <v>44</v>
      </c>
      <c r="B41" s="21">
        <v>27642</v>
      </c>
      <c r="C41" s="67"/>
      <c r="D41" s="75"/>
      <c r="E41" s="21"/>
      <c r="H41" s="64"/>
      <c r="K41" s="117"/>
      <c r="N41" s="117"/>
    </row>
    <row r="42" spans="1:14" ht="25.5" customHeight="1" x14ac:dyDescent="0.2">
      <c r="A42" s="93" t="s">
        <v>45</v>
      </c>
      <c r="B42" s="21"/>
      <c r="C42" s="67"/>
      <c r="D42" s="75"/>
      <c r="E42" s="21"/>
      <c r="H42" s="64"/>
    </row>
    <row r="43" spans="1:14" ht="13.5" customHeight="1" x14ac:dyDescent="0.2">
      <c r="A43" s="95" t="s">
        <v>46</v>
      </c>
      <c r="B43" s="20"/>
      <c r="C43" s="66"/>
      <c r="D43" s="74"/>
      <c r="E43" s="20"/>
      <c r="H43" s="64"/>
    </row>
    <row r="44" spans="1:14" x14ac:dyDescent="0.2">
      <c r="A44" s="96" t="s">
        <v>47</v>
      </c>
      <c r="B44" s="27">
        <f>SUM(B11:B43)</f>
        <v>135455.07999999999</v>
      </c>
      <c r="C44" s="79">
        <f>SUM(C11:C43)</f>
        <v>234784.62999999998</v>
      </c>
      <c r="D44" s="80"/>
      <c r="E44" s="27"/>
      <c r="F44" s="26" t="s">
        <v>47</v>
      </c>
      <c r="G44" s="27">
        <f>SUM(G10:G43)</f>
        <v>236620.93</v>
      </c>
      <c r="H44" s="81">
        <f>SUM(H9:H43)</f>
        <v>294755.46999999997</v>
      </c>
    </row>
    <row r="45" spans="1:14" x14ac:dyDescent="0.2">
      <c r="A45" s="97"/>
      <c r="B45" s="20"/>
      <c r="C45" s="66"/>
      <c r="D45" s="74"/>
      <c r="E45" s="79"/>
      <c r="F45" s="114" t="s">
        <v>48</v>
      </c>
      <c r="G45" s="27">
        <f>+G44-B44</f>
        <v>101165.85</v>
      </c>
      <c r="H45" s="81">
        <f>+H44-C44</f>
        <v>59970.84</v>
      </c>
    </row>
    <row r="46" spans="1:14" x14ac:dyDescent="0.2">
      <c r="A46" s="97"/>
      <c r="B46" s="20"/>
      <c r="C46" s="66"/>
      <c r="D46" s="74"/>
      <c r="E46" s="20"/>
      <c r="F46" s="118"/>
      <c r="G46" s="20"/>
      <c r="H46" s="86"/>
    </row>
    <row r="47" spans="1:14" x14ac:dyDescent="0.2">
      <c r="A47" s="98" t="s">
        <v>49</v>
      </c>
      <c r="B47" s="22"/>
      <c r="C47" s="68"/>
      <c r="D47" s="76"/>
      <c r="E47" s="22"/>
      <c r="F47" s="16" t="s">
        <v>50</v>
      </c>
      <c r="H47" s="64"/>
    </row>
    <row r="48" spans="1:14" x14ac:dyDescent="0.2">
      <c r="A48" s="96" t="s">
        <v>51</v>
      </c>
      <c r="B48" s="27">
        <v>0</v>
      </c>
      <c r="C48" s="82">
        <v>0</v>
      </c>
      <c r="D48" s="80"/>
      <c r="E48" s="82"/>
      <c r="F48" s="26" t="s">
        <v>51</v>
      </c>
      <c r="G48" s="27">
        <v>0</v>
      </c>
      <c r="H48" s="81">
        <v>0</v>
      </c>
    </row>
    <row r="49" spans="1:11" x14ac:dyDescent="0.2">
      <c r="A49" s="97"/>
      <c r="B49" s="20"/>
      <c r="C49" s="82"/>
      <c r="D49" s="74"/>
      <c r="E49" s="79"/>
      <c r="F49" s="114" t="s">
        <v>52</v>
      </c>
      <c r="G49" s="27">
        <f>+G48-B48</f>
        <v>0</v>
      </c>
      <c r="H49" s="81">
        <f>+H48-C48</f>
        <v>0</v>
      </c>
    </row>
    <row r="50" spans="1:11" ht="26" x14ac:dyDescent="0.2">
      <c r="A50" s="90" t="s">
        <v>53</v>
      </c>
      <c r="B50" s="20"/>
      <c r="C50" s="66"/>
      <c r="D50" s="74"/>
      <c r="E50" s="20"/>
      <c r="F50" s="29" t="s">
        <v>54</v>
      </c>
      <c r="H50" s="64"/>
      <c r="K50" s="72"/>
    </row>
    <row r="51" spans="1:11" x14ac:dyDescent="0.2">
      <c r="A51" s="99" t="s">
        <v>55</v>
      </c>
      <c r="B51" s="25"/>
      <c r="C51" s="69"/>
      <c r="D51" s="77"/>
      <c r="E51" s="25"/>
      <c r="F51" s="3" t="s">
        <v>56</v>
      </c>
      <c r="G51" s="21"/>
      <c r="H51" s="64"/>
    </row>
    <row r="52" spans="1:11" x14ac:dyDescent="0.2">
      <c r="A52" s="99" t="s">
        <v>57</v>
      </c>
      <c r="B52" s="25"/>
      <c r="C52" s="69"/>
      <c r="D52" s="77"/>
      <c r="E52" s="25"/>
      <c r="F52" s="3" t="s">
        <v>58</v>
      </c>
      <c r="G52" s="21"/>
      <c r="H52" s="64"/>
      <c r="K52" s="72"/>
    </row>
    <row r="53" spans="1:11" x14ac:dyDescent="0.2">
      <c r="A53" s="4" t="s">
        <v>143</v>
      </c>
      <c r="B53" s="23">
        <v>12931.35</v>
      </c>
      <c r="C53" s="69"/>
      <c r="D53" s="25"/>
      <c r="E53" s="69"/>
      <c r="F53" s="3" t="s">
        <v>143</v>
      </c>
      <c r="G53" s="21">
        <v>33229.01</v>
      </c>
      <c r="H53" s="64"/>
      <c r="I53" s="70"/>
    </row>
    <row r="54" spans="1:11" x14ac:dyDescent="0.2">
      <c r="A54" s="99" t="s">
        <v>59</v>
      </c>
      <c r="B54" s="25"/>
      <c r="C54" s="69"/>
      <c r="D54" s="25"/>
      <c r="E54" s="69"/>
      <c r="F54" s="3" t="s">
        <v>60</v>
      </c>
      <c r="G54" s="21"/>
      <c r="H54" s="64"/>
      <c r="I54" s="70"/>
    </row>
    <row r="55" spans="1:11" x14ac:dyDescent="0.2">
      <c r="A55" s="99" t="s">
        <v>144</v>
      </c>
      <c r="B55" s="25">
        <v>3030.63</v>
      </c>
      <c r="C55" s="69"/>
      <c r="D55" s="25"/>
      <c r="E55" s="69"/>
      <c r="G55" s="21"/>
      <c r="H55" s="64"/>
      <c r="I55" s="70"/>
    </row>
    <row r="56" spans="1:11" x14ac:dyDescent="0.2">
      <c r="A56" s="99" t="s">
        <v>145</v>
      </c>
      <c r="B56" s="25">
        <v>8960</v>
      </c>
      <c r="C56" s="69"/>
      <c r="D56" s="25"/>
      <c r="E56" s="112"/>
      <c r="G56" s="21"/>
      <c r="H56" s="64"/>
      <c r="I56" s="70"/>
    </row>
    <row r="57" spans="1:11" x14ac:dyDescent="0.2">
      <c r="A57" s="96" t="s">
        <v>61</v>
      </c>
      <c r="B57" s="27">
        <f>SUM(B51:B56)</f>
        <v>24921.98</v>
      </c>
      <c r="C57" s="82">
        <v>0</v>
      </c>
      <c r="D57" s="80"/>
      <c r="E57" s="102"/>
      <c r="F57" s="26" t="s">
        <v>61</v>
      </c>
      <c r="G57" s="27">
        <f>SUM(G51:G53)</f>
        <v>33229.01</v>
      </c>
      <c r="H57" s="81">
        <f>SUM(H51:H53)</f>
        <v>0</v>
      </c>
      <c r="I57" s="70"/>
    </row>
    <row r="58" spans="1:11" x14ac:dyDescent="0.2">
      <c r="A58" s="97"/>
      <c r="B58" s="20"/>
      <c r="C58" s="82"/>
      <c r="D58" s="74"/>
      <c r="E58" s="79"/>
      <c r="F58" s="114" t="s">
        <v>62</v>
      </c>
      <c r="G58" s="27">
        <f>+G57-B57</f>
        <v>8307.0300000000025</v>
      </c>
      <c r="H58" s="81">
        <f>+H57-C57</f>
        <v>0</v>
      </c>
    </row>
    <row r="59" spans="1:11" ht="26" x14ac:dyDescent="0.2">
      <c r="A59" s="90" t="s">
        <v>63</v>
      </c>
      <c r="B59" s="20"/>
      <c r="C59" s="66"/>
      <c r="D59" s="74"/>
      <c r="E59" s="20"/>
      <c r="F59" s="29" t="s">
        <v>64</v>
      </c>
      <c r="G59" s="21"/>
      <c r="H59" s="64"/>
    </row>
    <row r="60" spans="1:11" ht="13.5" customHeight="1" x14ac:dyDescent="0.2">
      <c r="A60" s="99" t="s">
        <v>65</v>
      </c>
      <c r="B60" s="25"/>
      <c r="C60" s="69"/>
      <c r="D60" s="77"/>
      <c r="E60" s="25"/>
      <c r="F60" s="3" t="s">
        <v>66</v>
      </c>
      <c r="G60" s="21"/>
      <c r="H60" s="64"/>
    </row>
    <row r="61" spans="1:11" ht="13.5" customHeight="1" x14ac:dyDescent="0.2">
      <c r="A61" s="4" t="s">
        <v>146</v>
      </c>
      <c r="B61" s="25">
        <v>551.20000000000005</v>
      </c>
      <c r="C61" s="69"/>
      <c r="D61" s="77"/>
      <c r="E61" s="25"/>
      <c r="F61" s="3" t="s">
        <v>120</v>
      </c>
      <c r="G61" s="21"/>
      <c r="H61" s="64">
        <v>4.04</v>
      </c>
    </row>
    <row r="62" spans="1:11" ht="13.5" customHeight="1" x14ac:dyDescent="0.2">
      <c r="A62" s="99" t="s">
        <v>147</v>
      </c>
      <c r="B62" s="25">
        <v>6</v>
      </c>
      <c r="C62" s="69"/>
      <c r="D62" s="77"/>
      <c r="E62" s="25"/>
      <c r="G62" s="21"/>
      <c r="H62" s="64"/>
    </row>
    <row r="63" spans="1:11" ht="13.5" customHeight="1" x14ac:dyDescent="0.2">
      <c r="A63" s="99" t="s">
        <v>148</v>
      </c>
      <c r="B63" s="25">
        <v>1.25</v>
      </c>
      <c r="C63" s="69"/>
      <c r="D63" s="77"/>
      <c r="E63" s="25"/>
      <c r="G63" s="21"/>
      <c r="H63" s="64"/>
    </row>
    <row r="64" spans="1:11" ht="13.5" customHeight="1" x14ac:dyDescent="0.2">
      <c r="A64" s="99" t="s">
        <v>118</v>
      </c>
      <c r="B64" s="25"/>
      <c r="C64" s="69"/>
      <c r="D64" s="77"/>
      <c r="E64" s="25"/>
      <c r="G64" s="21"/>
      <c r="H64" s="64"/>
    </row>
    <row r="65" spans="1:10" ht="13.5" customHeight="1" x14ac:dyDescent="0.2">
      <c r="A65" s="93" t="s">
        <v>119</v>
      </c>
      <c r="B65" s="21">
        <v>0.91</v>
      </c>
      <c r="C65" s="67"/>
      <c r="D65" s="75"/>
      <c r="E65" s="21"/>
      <c r="G65" s="21"/>
      <c r="H65" s="64"/>
    </row>
    <row r="66" spans="1:10" ht="13.5" customHeight="1" x14ac:dyDescent="0.2">
      <c r="A66" s="96" t="s">
        <v>67</v>
      </c>
      <c r="B66" s="27">
        <f>SUM(B60:B65)</f>
        <v>559.36</v>
      </c>
      <c r="C66" s="79">
        <v>0</v>
      </c>
      <c r="D66" s="80"/>
      <c r="E66" s="27"/>
      <c r="F66" s="26" t="s">
        <v>67</v>
      </c>
      <c r="G66" s="27">
        <f>SUM(G60:G65)</f>
        <v>0</v>
      </c>
      <c r="H66" s="81">
        <f>SUM(H60:H65)</f>
        <v>4.04</v>
      </c>
    </row>
    <row r="67" spans="1:10" x14ac:dyDescent="0.2">
      <c r="A67" s="97"/>
      <c r="B67" s="20"/>
      <c r="C67" s="66"/>
      <c r="D67" s="74"/>
      <c r="E67" s="79"/>
      <c r="F67" s="115" t="s">
        <v>68</v>
      </c>
      <c r="G67" s="27">
        <f>+G66-B66</f>
        <v>-559.36</v>
      </c>
      <c r="H67" s="116">
        <f>+H66-C66</f>
        <v>4.04</v>
      </c>
    </row>
    <row r="68" spans="1:10" x14ac:dyDescent="0.2">
      <c r="A68" s="100" t="s">
        <v>69</v>
      </c>
      <c r="B68" s="20"/>
      <c r="C68" s="66"/>
      <c r="D68" s="74"/>
      <c r="E68" s="20"/>
      <c r="F68" s="30" t="s">
        <v>70</v>
      </c>
      <c r="G68" s="21"/>
      <c r="H68" s="64"/>
    </row>
    <row r="69" spans="1:10" ht="26" x14ac:dyDescent="0.2">
      <c r="A69" s="91" t="s">
        <v>4</v>
      </c>
      <c r="B69" s="20"/>
      <c r="C69" s="66"/>
      <c r="D69" s="74"/>
      <c r="E69" s="20"/>
      <c r="F69" s="3" t="s">
        <v>71</v>
      </c>
      <c r="H69" s="64"/>
    </row>
    <row r="70" spans="1:10" ht="13.5" customHeight="1" x14ac:dyDescent="0.2">
      <c r="A70" s="93" t="s">
        <v>6</v>
      </c>
      <c r="B70" s="21"/>
      <c r="C70" s="67"/>
      <c r="D70" s="75"/>
      <c r="E70" s="21"/>
      <c r="F70" s="3" t="s">
        <v>72</v>
      </c>
      <c r="H70" s="64"/>
    </row>
    <row r="71" spans="1:10" ht="13.5" customHeight="1" x14ac:dyDescent="0.2">
      <c r="A71" s="93" t="s">
        <v>8</v>
      </c>
      <c r="B71" s="21">
        <v>181.43</v>
      </c>
      <c r="C71" s="67"/>
      <c r="D71" s="75"/>
      <c r="E71" s="21"/>
      <c r="H71" s="64"/>
    </row>
    <row r="72" spans="1:10" ht="13.5" customHeight="1" x14ac:dyDescent="0.2">
      <c r="A72" s="93" t="s">
        <v>10</v>
      </c>
      <c r="B72" s="21"/>
      <c r="C72" s="67"/>
      <c r="D72" s="75"/>
      <c r="E72" s="21"/>
      <c r="H72" s="64"/>
    </row>
    <row r="73" spans="1:10" ht="13.5" customHeight="1" x14ac:dyDescent="0.2">
      <c r="A73" s="93" t="s">
        <v>12</v>
      </c>
      <c r="B73" s="21"/>
      <c r="C73" s="67"/>
      <c r="D73" s="75"/>
      <c r="E73" s="21"/>
      <c r="H73" s="64"/>
    </row>
    <row r="74" spans="1:10" ht="25.5" customHeight="1" x14ac:dyDescent="0.2">
      <c r="A74" s="93" t="s">
        <v>14</v>
      </c>
      <c r="B74" s="21">
        <v>199.76</v>
      </c>
      <c r="C74" s="67"/>
      <c r="D74" s="75"/>
      <c r="E74" s="21"/>
      <c r="H74" s="64"/>
      <c r="J74" s="117"/>
    </row>
    <row r="75" spans="1:10" ht="13.5" customHeight="1" x14ac:dyDescent="0.2">
      <c r="A75" s="93" t="s">
        <v>16</v>
      </c>
      <c r="B75" s="21"/>
      <c r="C75" s="67"/>
      <c r="D75" s="75"/>
      <c r="E75" s="21"/>
      <c r="H75" s="64"/>
    </row>
    <row r="76" spans="1:10" ht="26" x14ac:dyDescent="0.2">
      <c r="A76" s="93" t="s">
        <v>18</v>
      </c>
      <c r="B76" s="21">
        <v>14.99</v>
      </c>
      <c r="C76" s="67"/>
      <c r="D76" s="75"/>
      <c r="E76" s="21"/>
      <c r="H76" s="64"/>
    </row>
    <row r="77" spans="1:10" ht="13.5" customHeight="1" x14ac:dyDescent="0.2">
      <c r="A77" s="93" t="s">
        <v>20</v>
      </c>
      <c r="B77" s="21">
        <v>100.5</v>
      </c>
      <c r="C77" s="67"/>
      <c r="D77" s="75"/>
      <c r="E77" s="21"/>
      <c r="H77" s="64"/>
    </row>
    <row r="78" spans="1:10" ht="13.5" customHeight="1" x14ac:dyDescent="0.2">
      <c r="A78" s="93" t="s">
        <v>149</v>
      </c>
      <c r="B78" s="21">
        <v>549.61</v>
      </c>
      <c r="C78" s="67"/>
      <c r="D78" s="75"/>
      <c r="E78" s="21"/>
      <c r="H78" s="64"/>
    </row>
    <row r="79" spans="1:10" ht="13.5" customHeight="1" x14ac:dyDescent="0.2">
      <c r="A79" s="94" t="s">
        <v>22</v>
      </c>
      <c r="B79" s="22"/>
      <c r="C79" s="68"/>
      <c r="D79" s="76"/>
      <c r="E79" s="22"/>
      <c r="H79" s="64"/>
    </row>
    <row r="80" spans="1:10" ht="25.5" customHeight="1" x14ac:dyDescent="0.2">
      <c r="A80" s="93" t="s">
        <v>24</v>
      </c>
      <c r="B80" s="21">
        <v>12093.83</v>
      </c>
      <c r="C80" s="67">
        <f>2009+120+20</f>
        <v>2149</v>
      </c>
      <c r="D80" s="75"/>
      <c r="E80" s="21"/>
      <c r="H80" s="64"/>
    </row>
    <row r="81" spans="1:10" ht="13.5" customHeight="1" x14ac:dyDescent="0.2">
      <c r="A81" s="93" t="s">
        <v>25</v>
      </c>
      <c r="B81" s="21">
        <v>25.72</v>
      </c>
      <c r="C81" s="67">
        <f>49.78+5</f>
        <v>54.78</v>
      </c>
      <c r="D81" s="75"/>
      <c r="E81" s="21"/>
      <c r="H81" s="64"/>
    </row>
    <row r="82" spans="1:10" ht="25.5" customHeight="1" x14ac:dyDescent="0.2">
      <c r="A82" s="93" t="s">
        <v>26</v>
      </c>
      <c r="B82" s="21">
        <v>12303.54</v>
      </c>
      <c r="C82" s="67">
        <f>126.17+1.99+20990.83+1192.68+211.02</f>
        <v>22522.690000000002</v>
      </c>
      <c r="D82" s="75"/>
      <c r="E82" s="21"/>
      <c r="H82" s="64"/>
      <c r="J82" s="117"/>
    </row>
    <row r="83" spans="1:10" ht="25.5" customHeight="1" x14ac:dyDescent="0.2">
      <c r="A83" s="93" t="s">
        <v>27</v>
      </c>
      <c r="B83" s="21"/>
      <c r="C83" s="67"/>
      <c r="D83" s="75"/>
      <c r="E83" s="21"/>
      <c r="H83" s="64"/>
    </row>
    <row r="84" spans="1:10" ht="13.5" customHeight="1" x14ac:dyDescent="0.2">
      <c r="A84" s="93" t="s">
        <v>28</v>
      </c>
      <c r="B84" s="21"/>
      <c r="C84" s="67"/>
      <c r="D84" s="75"/>
      <c r="E84" s="21"/>
      <c r="H84" s="64"/>
    </row>
    <row r="85" spans="1:10" ht="13.5" customHeight="1" x14ac:dyDescent="0.2">
      <c r="A85" s="93" t="s">
        <v>29</v>
      </c>
      <c r="B85" s="21"/>
      <c r="C85" s="67"/>
      <c r="D85" s="75"/>
      <c r="E85" s="21"/>
      <c r="H85" s="64"/>
    </row>
    <row r="86" spans="1:10" ht="13.5" customHeight="1" x14ac:dyDescent="0.2">
      <c r="A86" s="93" t="s">
        <v>30</v>
      </c>
      <c r="B86" s="21">
        <v>3086.47</v>
      </c>
      <c r="C86" s="67">
        <v>1453.56</v>
      </c>
      <c r="D86" s="75"/>
      <c r="E86" s="21"/>
      <c r="H86" s="64"/>
    </row>
    <row r="87" spans="1:10" ht="13.5" customHeight="1" x14ac:dyDescent="0.2">
      <c r="A87" s="93" t="s">
        <v>31</v>
      </c>
      <c r="B87" s="21"/>
      <c r="C87" s="67">
        <v>525.23</v>
      </c>
      <c r="D87" s="75"/>
      <c r="E87" s="21"/>
      <c r="H87" s="64"/>
    </row>
    <row r="88" spans="1:10" ht="25.5" customHeight="1" x14ac:dyDescent="0.2">
      <c r="A88" s="93" t="s">
        <v>32</v>
      </c>
      <c r="B88" s="21"/>
      <c r="C88" s="67"/>
      <c r="D88" s="75"/>
      <c r="E88" s="21"/>
      <c r="H88" s="64"/>
    </row>
    <row r="89" spans="1:10" x14ac:dyDescent="0.2">
      <c r="A89" s="93" t="s">
        <v>136</v>
      </c>
      <c r="B89" s="21">
        <v>3000</v>
      </c>
      <c r="C89" s="67">
        <v>2397.41</v>
      </c>
      <c r="D89" s="75"/>
      <c r="E89" s="21"/>
      <c r="H89" s="64"/>
    </row>
    <row r="90" spans="1:10" x14ac:dyDescent="0.2">
      <c r="A90" s="93" t="s">
        <v>150</v>
      </c>
      <c r="B90" s="21">
        <v>5644.46</v>
      </c>
      <c r="C90" s="67">
        <v>11125.12</v>
      </c>
      <c r="D90" s="75"/>
      <c r="E90" s="21"/>
      <c r="H90" s="64"/>
    </row>
    <row r="91" spans="1:10" ht="13.5" customHeight="1" x14ac:dyDescent="0.2">
      <c r="A91" s="94" t="s">
        <v>33</v>
      </c>
      <c r="B91" s="22"/>
      <c r="C91" s="68"/>
      <c r="D91" s="76"/>
      <c r="E91" s="22"/>
      <c r="H91" s="64"/>
    </row>
    <row r="92" spans="1:10" ht="13.5" customHeight="1" x14ac:dyDescent="0.2">
      <c r="A92" s="93" t="s">
        <v>34</v>
      </c>
      <c r="B92" s="21"/>
      <c r="C92" s="67"/>
      <c r="D92" s="75"/>
      <c r="E92" s="21"/>
      <c r="H92" s="64"/>
    </row>
    <row r="93" spans="1:10" ht="13.5" customHeight="1" x14ac:dyDescent="0.2">
      <c r="A93" s="93" t="s">
        <v>35</v>
      </c>
      <c r="B93" s="21">
        <v>2675.64</v>
      </c>
      <c r="C93" s="67">
        <f>2587.75+45.14</f>
        <v>2632.89</v>
      </c>
      <c r="D93" s="75"/>
      <c r="E93" s="21"/>
      <c r="H93" s="64"/>
    </row>
    <row r="94" spans="1:10" ht="13.5" customHeight="1" x14ac:dyDescent="0.2">
      <c r="A94" s="95" t="s">
        <v>36</v>
      </c>
      <c r="B94" s="20"/>
      <c r="C94" s="66"/>
      <c r="D94" s="74"/>
      <c r="E94" s="20"/>
      <c r="H94" s="64"/>
    </row>
    <row r="95" spans="1:10" ht="13.5" customHeight="1" x14ac:dyDescent="0.2">
      <c r="A95" s="93" t="s">
        <v>37</v>
      </c>
      <c r="B95" s="21">
        <v>28970.97</v>
      </c>
      <c r="C95" s="67"/>
      <c r="D95" s="75"/>
      <c r="E95" s="21"/>
      <c r="H95" s="64"/>
      <c r="J95" s="117"/>
    </row>
    <row r="96" spans="1:10" ht="13.5" customHeight="1" x14ac:dyDescent="0.2">
      <c r="A96" s="93" t="s">
        <v>38</v>
      </c>
      <c r="B96" s="21">
        <v>16215</v>
      </c>
      <c r="C96" s="67"/>
      <c r="D96" s="75"/>
      <c r="E96" s="21"/>
      <c r="H96" s="64"/>
    </row>
    <row r="97" spans="1:10" ht="13.5" customHeight="1" x14ac:dyDescent="0.2">
      <c r="A97" s="93" t="s">
        <v>152</v>
      </c>
      <c r="B97" s="21">
        <v>8887.59</v>
      </c>
      <c r="C97" s="67">
        <f>4594.09+103.64</f>
        <v>4697.7300000000005</v>
      </c>
      <c r="D97" s="75"/>
      <c r="E97" s="21"/>
      <c r="H97" s="64"/>
    </row>
    <row r="98" spans="1:10" ht="13.5" customHeight="1" x14ac:dyDescent="0.2">
      <c r="A98" s="93" t="s">
        <v>151</v>
      </c>
      <c r="B98" s="21">
        <v>1743.08</v>
      </c>
      <c r="C98" s="67">
        <v>1111.93</v>
      </c>
      <c r="D98" s="75"/>
      <c r="E98" s="21"/>
      <c r="H98" s="64"/>
    </row>
    <row r="99" spans="1:10" ht="13.5" customHeight="1" x14ac:dyDescent="0.2">
      <c r="A99" s="95" t="s">
        <v>39</v>
      </c>
      <c r="B99" s="20"/>
      <c r="C99" s="67">
        <v>322.31</v>
      </c>
      <c r="D99" s="74"/>
      <c r="E99" s="20"/>
      <c r="H99" s="64"/>
    </row>
    <row r="100" spans="1:10" ht="13.5" customHeight="1" x14ac:dyDescent="0.2">
      <c r="A100" s="95" t="s">
        <v>40</v>
      </c>
      <c r="B100" s="20"/>
      <c r="C100" s="66"/>
      <c r="D100" s="74"/>
      <c r="E100" s="20"/>
      <c r="H100" s="64"/>
    </row>
    <row r="101" spans="1:10" ht="13.5" customHeight="1" x14ac:dyDescent="0.2">
      <c r="A101" s="95" t="s">
        <v>41</v>
      </c>
      <c r="B101" s="20"/>
      <c r="C101" s="66"/>
      <c r="D101" s="74"/>
      <c r="E101" s="20"/>
      <c r="H101" s="64"/>
    </row>
    <row r="102" spans="1:10" ht="13.5" customHeight="1" x14ac:dyDescent="0.2">
      <c r="A102" s="93" t="s">
        <v>42</v>
      </c>
      <c r="B102" s="21">
        <v>5838</v>
      </c>
      <c r="C102" s="67">
        <v>3.87</v>
      </c>
      <c r="D102" s="75"/>
      <c r="E102" s="21"/>
      <c r="H102" s="64"/>
    </row>
    <row r="103" spans="1:10" ht="13.5" customHeight="1" x14ac:dyDescent="0.2">
      <c r="A103" s="93" t="s">
        <v>43</v>
      </c>
      <c r="B103" s="21"/>
      <c r="C103" s="67"/>
      <c r="D103" s="75"/>
      <c r="E103" s="21"/>
      <c r="H103" s="64"/>
    </row>
    <row r="104" spans="1:10" ht="25.5" customHeight="1" x14ac:dyDescent="0.2">
      <c r="A104" s="93" t="s">
        <v>44</v>
      </c>
      <c r="B104" s="21"/>
      <c r="C104" s="67"/>
      <c r="D104" s="75"/>
      <c r="E104" s="21"/>
      <c r="H104" s="64"/>
    </row>
    <row r="105" spans="1:10" ht="25.5" customHeight="1" x14ac:dyDescent="0.2">
      <c r="A105" s="93" t="s">
        <v>45</v>
      </c>
      <c r="B105" s="21">
        <v>1454.95</v>
      </c>
      <c r="C105" s="67">
        <f>0.03+0.26</f>
        <v>0.29000000000000004</v>
      </c>
      <c r="D105" s="75"/>
      <c r="E105" s="21"/>
      <c r="H105" s="64"/>
      <c r="J105" s="117"/>
    </row>
    <row r="106" spans="1:10" ht="13.5" customHeight="1" x14ac:dyDescent="0.2">
      <c r="A106" s="96" t="s">
        <v>73</v>
      </c>
      <c r="B106" s="27">
        <f>SUM(B70:B105)</f>
        <v>102985.54</v>
      </c>
      <c r="C106" s="79">
        <f>SUM(C70:C105)</f>
        <v>48996.810000000005</v>
      </c>
      <c r="D106" s="27"/>
      <c r="E106" s="79"/>
      <c r="F106" s="83" t="s">
        <v>73</v>
      </c>
      <c r="G106" s="27">
        <f>SUM(G69:G105)</f>
        <v>0</v>
      </c>
      <c r="H106" s="81">
        <v>0</v>
      </c>
    </row>
    <row r="107" spans="1:10" x14ac:dyDescent="0.2">
      <c r="A107" s="101" t="s">
        <v>74</v>
      </c>
      <c r="B107" s="32">
        <f>+B106+B66+B57+B48+B44</f>
        <v>263921.95999999996</v>
      </c>
      <c r="C107" s="107">
        <f>+C106+C44</f>
        <v>283781.44</v>
      </c>
      <c r="D107" s="84"/>
      <c r="E107" s="107"/>
      <c r="F107" s="103" t="s">
        <v>75</v>
      </c>
      <c r="G107" s="32">
        <f>+G106+G66+G57+G48+G44</f>
        <v>269849.94</v>
      </c>
      <c r="H107" s="81">
        <f>+H106+H66+H57+H48+H44</f>
        <v>294759.50999999995</v>
      </c>
      <c r="J107" s="117"/>
    </row>
    <row r="108" spans="1:10" x14ac:dyDescent="0.2">
      <c r="A108" s="2"/>
      <c r="B108" s="31"/>
      <c r="C108" s="31"/>
      <c r="D108" s="31"/>
      <c r="E108" s="108"/>
      <c r="F108" s="113" t="s">
        <v>76</v>
      </c>
      <c r="G108" s="27">
        <f>+G107-B107</f>
        <v>5927.9800000000396</v>
      </c>
      <c r="H108" s="81">
        <f>+H107-C107</f>
        <v>10978.069999999949</v>
      </c>
    </row>
    <row r="109" spans="1:10" x14ac:dyDescent="0.2">
      <c r="A109" s="2"/>
      <c r="B109" s="31"/>
      <c r="C109" s="31"/>
      <c r="D109" s="31"/>
      <c r="E109" s="109"/>
      <c r="F109" s="104" t="s">
        <v>77</v>
      </c>
      <c r="H109" s="85"/>
    </row>
    <row r="110" spans="1:10" x14ac:dyDescent="0.2">
      <c r="A110" s="2"/>
      <c r="B110" s="31"/>
      <c r="C110" s="31"/>
      <c r="D110" s="31"/>
      <c r="E110" s="109"/>
      <c r="F110" s="105" t="s">
        <v>78</v>
      </c>
      <c r="H110" s="86"/>
    </row>
    <row r="111" spans="1:10" x14ac:dyDescent="0.2">
      <c r="A111" s="2"/>
      <c r="B111" s="31"/>
      <c r="C111" s="31"/>
      <c r="D111" s="31"/>
      <c r="E111" s="110"/>
      <c r="F111" s="106" t="s">
        <v>79</v>
      </c>
      <c r="H111" s="87"/>
    </row>
    <row r="112" spans="1:10" x14ac:dyDescent="0.2">
      <c r="E112" s="111"/>
      <c r="F112" s="103" t="s">
        <v>80</v>
      </c>
      <c r="G112" s="27">
        <f>+G108-G110-G111</f>
        <v>5927.9800000000396</v>
      </c>
      <c r="H112" s="81">
        <f>+H108-H110-H111</f>
        <v>10978.069999999949</v>
      </c>
      <c r="J112" s="117"/>
    </row>
    <row r="113" spans="1:7" s="6" customFormat="1" ht="13" customHeight="1" x14ac:dyDescent="0.15">
      <c r="A113" s="5"/>
      <c r="B113" s="24"/>
      <c r="C113" s="24"/>
      <c r="D113" s="24"/>
      <c r="E113" s="24"/>
      <c r="F113" s="1"/>
      <c r="G113" s="18"/>
    </row>
    <row r="114" spans="1:7" s="6" customFormat="1" ht="13" customHeight="1" x14ac:dyDescent="0.15">
      <c r="A114" s="5"/>
      <c r="B114" s="24"/>
      <c r="C114" s="24"/>
      <c r="D114" s="24"/>
      <c r="E114" s="24"/>
      <c r="F114" s="1"/>
      <c r="G114" s="18"/>
    </row>
    <row r="115" spans="1:7" x14ac:dyDescent="0.2">
      <c r="A115" s="3"/>
      <c r="B115" s="25"/>
      <c r="C115" s="25"/>
      <c r="D115" s="25"/>
      <c r="E115" s="25"/>
    </row>
    <row r="116" spans="1:7" x14ac:dyDescent="0.2">
      <c r="A116" s="3"/>
      <c r="B116" s="25"/>
      <c r="C116" s="25"/>
      <c r="D116" s="25"/>
      <c r="E116" s="25"/>
    </row>
    <row r="117" spans="1:7" x14ac:dyDescent="0.2">
      <c r="A117" s="3"/>
      <c r="B117" s="25"/>
      <c r="C117" s="25"/>
      <c r="D117" s="25"/>
      <c r="E117" s="25"/>
    </row>
    <row r="118" spans="1:7" x14ac:dyDescent="0.2">
      <c r="A118" s="3"/>
      <c r="B118" s="25"/>
      <c r="C118" s="25"/>
      <c r="D118" s="25"/>
      <c r="E118" s="25"/>
    </row>
  </sheetData>
  <mergeCells count="4">
    <mergeCell ref="A1:H1"/>
    <mergeCell ref="A2:H2"/>
    <mergeCell ref="A3:H3"/>
    <mergeCell ref="A6:H6"/>
  </mergeCells>
  <printOptions horizontalCentered="1"/>
  <pageMargins left="0" right="0" top="0.15748031496062992" bottom="0" header="0.31496062992125984" footer="0.31496062992125984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Stato Patrimoniale</vt:lpstr>
      <vt:lpstr>Rendiconto Gestionale</vt:lpstr>
      <vt:lpstr>'Rendiconto Gestionale'!Area_stampa</vt:lpstr>
      <vt:lpstr>'Stato Patrimoniale'!Area_stampa</vt:lpstr>
      <vt:lpstr>'Rendiconto Gestionale'!Titoli_stampa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</dc:creator>
  <cp:lastModifiedBy>Maria Majno</cp:lastModifiedBy>
  <cp:lastPrinted>2021-12-23T15:37:09Z</cp:lastPrinted>
  <dcterms:created xsi:type="dcterms:W3CDTF">2021-01-29T15:33:55Z</dcterms:created>
  <dcterms:modified xsi:type="dcterms:W3CDTF">2021-12-23T15:37:10Z</dcterms:modified>
</cp:coreProperties>
</file>